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Y:\ESTATISTICAS IVV\1. SÍNTESE ESTATISTICA\126. Fevereiro 2024\"/>
    </mc:Choice>
  </mc:AlternateContent>
  <xr:revisionPtr revIDLastSave="0" documentId="13_ncr:1_{599DF15C-4089-4E21-B403-9D905ED441FE}" xr6:coauthVersionLast="47" xr6:coauthVersionMax="47" xr10:uidLastSave="{00000000-0000-0000-0000-000000000000}"/>
  <bookViews>
    <workbookView xWindow="17172" yWindow="-1116" windowWidth="23256" windowHeight="12456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externalReferences>
    <externalReference r:id="rId30"/>
    <externalReference r:id="rId31"/>
  </externalReferences>
  <definedNames>
    <definedName name="_xlnm.Print_Area" localSheetId="2">'1'!$A$1:$U$36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'2'!$A$1:$AZ$68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'3'!$A$1:$AZ$68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70" l="1"/>
  <c r="F88" i="70"/>
  <c r="B94" i="70"/>
  <c r="C94" i="70"/>
  <c r="H94" i="70"/>
  <c r="I94" i="70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J59" i="70"/>
  <c r="J60" i="70"/>
  <c r="Q20" i="87" l="1"/>
  <c r="Q18" i="87"/>
  <c r="Q10" i="87"/>
  <c r="Q11" i="87" s="1"/>
  <c r="Q9" i="87"/>
  <c r="Q21" i="87"/>
  <c r="Q22" i="87"/>
  <c r="Q32" i="87"/>
  <c r="Q33" i="87" s="1"/>
  <c r="Q31" i="87"/>
  <c r="Q29" i="87"/>
  <c r="Q7" i="87"/>
  <c r="AW51" i="92"/>
  <c r="AX51" i="92"/>
  <c r="AW52" i="92"/>
  <c r="AX52" i="92"/>
  <c r="AW53" i="92"/>
  <c r="AX53" i="92"/>
  <c r="AW54" i="92"/>
  <c r="AX54" i="92"/>
  <c r="AW55" i="92"/>
  <c r="AX55" i="92"/>
  <c r="AW56" i="92"/>
  <c r="AX56" i="92"/>
  <c r="AW57" i="92"/>
  <c r="AX57" i="92"/>
  <c r="AW58" i="92"/>
  <c r="AX58" i="92"/>
  <c r="AW59" i="92"/>
  <c r="AX59" i="92"/>
  <c r="AW60" i="92"/>
  <c r="AX60" i="92"/>
  <c r="AW61" i="92"/>
  <c r="AX61" i="92"/>
  <c r="AW62" i="92"/>
  <c r="AX62" i="92"/>
  <c r="AW63" i="92"/>
  <c r="AX63" i="92"/>
  <c r="AW64" i="92"/>
  <c r="AX64" i="92"/>
  <c r="AW65" i="92"/>
  <c r="AX65" i="92"/>
  <c r="AW66" i="92"/>
  <c r="AX66" i="92"/>
  <c r="AW67" i="92"/>
  <c r="AX67" i="92"/>
  <c r="U63" i="92"/>
  <c r="V63" i="92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T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B63" i="92"/>
  <c r="U41" i="92"/>
  <c r="V41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T42" i="92"/>
  <c r="T43" i="92"/>
  <c r="T44" i="92"/>
  <c r="T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B41" i="92"/>
  <c r="U19" i="92"/>
  <c r="V19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T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A19" i="92"/>
  <c r="B19" i="92"/>
  <c r="N78" i="66"/>
  <c r="O78" i="66"/>
  <c r="P78" i="66" s="1"/>
  <c r="N79" i="66"/>
  <c r="O79" i="66"/>
  <c r="P79" i="66" s="1"/>
  <c r="L78" i="66"/>
  <c r="L79" i="66"/>
  <c r="F78" i="66"/>
  <c r="F79" i="66"/>
  <c r="F64" i="66"/>
  <c r="F65" i="66"/>
  <c r="N66" i="66"/>
  <c r="O66" i="66"/>
  <c r="P66" i="66" s="1"/>
  <c r="L66" i="66"/>
  <c r="O88" i="47" l="1"/>
  <c r="N89" i="47"/>
  <c r="O89" i="47"/>
  <c r="P89" i="47"/>
  <c r="N90" i="47"/>
  <c r="O90" i="47"/>
  <c r="P90" i="47" s="1"/>
  <c r="N91" i="47"/>
  <c r="O91" i="47"/>
  <c r="P91" i="47" s="1"/>
  <c r="N92" i="47"/>
  <c r="O92" i="47"/>
  <c r="P92" i="47" s="1"/>
  <c r="N93" i="47"/>
  <c r="O93" i="47"/>
  <c r="P93" i="47" s="1"/>
  <c r="N94" i="47"/>
  <c r="P94" i="47" s="1"/>
  <c r="O94" i="47"/>
  <c r="L89" i="47"/>
  <c r="L90" i="47"/>
  <c r="L91" i="47"/>
  <c r="L92" i="47"/>
  <c r="L93" i="47"/>
  <c r="L94" i="47"/>
  <c r="F89" i="47"/>
  <c r="F90" i="47"/>
  <c r="F91" i="47"/>
  <c r="F92" i="47"/>
  <c r="F93" i="47"/>
  <c r="F94" i="47"/>
  <c r="J60" i="93"/>
  <c r="L51" i="93" s="1"/>
  <c r="I60" i="93"/>
  <c r="K53" i="93" s="1"/>
  <c r="P59" i="93"/>
  <c r="Q59" i="93" s="1"/>
  <c r="O59" i="93"/>
  <c r="M59" i="93"/>
  <c r="G59" i="93"/>
  <c r="P58" i="93"/>
  <c r="Q58" i="93" s="1"/>
  <c r="O58" i="93"/>
  <c r="M58" i="93"/>
  <c r="G58" i="93"/>
  <c r="Q57" i="93"/>
  <c r="P57" i="93"/>
  <c r="O57" i="93"/>
  <c r="M57" i="93"/>
  <c r="G57" i="93"/>
  <c r="Q56" i="93"/>
  <c r="P56" i="93"/>
  <c r="O56" i="93"/>
  <c r="M56" i="93"/>
  <c r="G56" i="93"/>
  <c r="P55" i="93"/>
  <c r="O55" i="93"/>
  <c r="Q55" i="93" s="1"/>
  <c r="M55" i="93"/>
  <c r="G55" i="93"/>
  <c r="P54" i="93"/>
  <c r="Q54" i="93" s="1"/>
  <c r="O54" i="93"/>
  <c r="M54" i="93"/>
  <c r="L54" i="93"/>
  <c r="G54" i="93"/>
  <c r="M53" i="93"/>
  <c r="L53" i="93"/>
  <c r="J53" i="93"/>
  <c r="I53" i="93"/>
  <c r="D53" i="93"/>
  <c r="G53" i="93" s="1"/>
  <c r="C53" i="93"/>
  <c r="O53" i="93" s="1"/>
  <c r="Q52" i="93"/>
  <c r="P52" i="93"/>
  <c r="O52" i="93"/>
  <c r="M52" i="93"/>
  <c r="G52" i="93"/>
  <c r="P51" i="93"/>
  <c r="Q51" i="93" s="1"/>
  <c r="O51" i="93"/>
  <c r="M51" i="93"/>
  <c r="G51" i="93"/>
  <c r="M50" i="93"/>
  <c r="L50" i="93"/>
  <c r="K50" i="93"/>
  <c r="J50" i="93"/>
  <c r="P50" i="93" s="1"/>
  <c r="I50" i="93"/>
  <c r="D50" i="93"/>
  <c r="G50" i="93" s="1"/>
  <c r="C50" i="93"/>
  <c r="C60" i="93" s="1"/>
  <c r="Q49" i="93"/>
  <c r="P49" i="93"/>
  <c r="O49" i="93"/>
  <c r="M49" i="93"/>
  <c r="G49" i="93"/>
  <c r="Q48" i="93"/>
  <c r="P48" i="93"/>
  <c r="O48" i="93"/>
  <c r="M48" i="93"/>
  <c r="G48" i="93"/>
  <c r="J47" i="93"/>
  <c r="P47" i="93" s="1"/>
  <c r="Q47" i="93" s="1"/>
  <c r="I47" i="93"/>
  <c r="O47" i="93" s="1"/>
  <c r="D47" i="93"/>
  <c r="G47" i="93" s="1"/>
  <c r="C47" i="93"/>
  <c r="J46" i="93"/>
  <c r="I46" i="93"/>
  <c r="D46" i="93"/>
  <c r="C46" i="93"/>
  <c r="O45" i="93"/>
  <c r="I45" i="93"/>
  <c r="C45" i="93"/>
  <c r="J40" i="93"/>
  <c r="I40" i="93"/>
  <c r="K33" i="93" s="1"/>
  <c r="P39" i="93"/>
  <c r="Q39" i="93" s="1"/>
  <c r="O39" i="93"/>
  <c r="M39" i="93"/>
  <c r="G39" i="93"/>
  <c r="P38" i="93"/>
  <c r="Q38" i="93" s="1"/>
  <c r="O38" i="93"/>
  <c r="M38" i="93"/>
  <c r="G38" i="93"/>
  <c r="Q37" i="93"/>
  <c r="P37" i="93"/>
  <c r="O37" i="93"/>
  <c r="M37" i="93"/>
  <c r="G37" i="93"/>
  <c r="Q36" i="93"/>
  <c r="P36" i="93"/>
  <c r="O36" i="93"/>
  <c r="M36" i="93"/>
  <c r="G36" i="93"/>
  <c r="Q35" i="93"/>
  <c r="P35" i="93"/>
  <c r="O35" i="93"/>
  <c r="M35" i="93"/>
  <c r="G35" i="93"/>
  <c r="P34" i="93"/>
  <c r="Q34" i="93" s="1"/>
  <c r="O34" i="93"/>
  <c r="M34" i="93"/>
  <c r="L34" i="93"/>
  <c r="K34" i="93"/>
  <c r="G34" i="93"/>
  <c r="M33" i="93"/>
  <c r="L33" i="93"/>
  <c r="J33" i="93"/>
  <c r="I33" i="93"/>
  <c r="D33" i="93"/>
  <c r="G33" i="93" s="1"/>
  <c r="C33" i="93"/>
  <c r="O33" i="93" s="1"/>
  <c r="Q32" i="93"/>
  <c r="P32" i="93"/>
  <c r="O32" i="93"/>
  <c r="M32" i="93"/>
  <c r="G32" i="93"/>
  <c r="Q31" i="93"/>
  <c r="P31" i="93"/>
  <c r="O31" i="93"/>
  <c r="M31" i="93"/>
  <c r="G31" i="93"/>
  <c r="M30" i="93"/>
  <c r="L30" i="93"/>
  <c r="K30" i="93"/>
  <c r="J30" i="93"/>
  <c r="P30" i="93" s="1"/>
  <c r="I30" i="93"/>
  <c r="D30" i="93"/>
  <c r="G30" i="93" s="1"/>
  <c r="C30" i="93"/>
  <c r="C40" i="93" s="1"/>
  <c r="Q29" i="93"/>
  <c r="P29" i="93"/>
  <c r="O29" i="93"/>
  <c r="M29" i="93"/>
  <c r="G29" i="93"/>
  <c r="Q28" i="93"/>
  <c r="P28" i="93"/>
  <c r="O28" i="93"/>
  <c r="M28" i="93"/>
  <c r="G28" i="93"/>
  <c r="J27" i="93"/>
  <c r="P27" i="93" s="1"/>
  <c r="Q27" i="93" s="1"/>
  <c r="I27" i="93"/>
  <c r="O27" i="93" s="1"/>
  <c r="D27" i="93"/>
  <c r="G27" i="93" s="1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J20" i="93"/>
  <c r="I20" i="93"/>
  <c r="K13" i="93" s="1"/>
  <c r="P19" i="93"/>
  <c r="Q19" i="93" s="1"/>
  <c r="O19" i="93"/>
  <c r="M19" i="93"/>
  <c r="G19" i="93"/>
  <c r="P18" i="93"/>
  <c r="Q18" i="93" s="1"/>
  <c r="O18" i="93"/>
  <c r="M18" i="93"/>
  <c r="G18" i="93"/>
  <c r="Q17" i="93"/>
  <c r="P17" i="93"/>
  <c r="O17" i="93"/>
  <c r="M17" i="93"/>
  <c r="G17" i="93"/>
  <c r="Q16" i="93"/>
  <c r="P16" i="93"/>
  <c r="O16" i="93"/>
  <c r="M16" i="93"/>
  <c r="G16" i="93"/>
  <c r="P15" i="93"/>
  <c r="Q15" i="93" s="1"/>
  <c r="O15" i="93"/>
  <c r="M15" i="93"/>
  <c r="G15" i="93"/>
  <c r="P14" i="93"/>
  <c r="Q14" i="93" s="1"/>
  <c r="O14" i="93"/>
  <c r="M14" i="93"/>
  <c r="L14" i="93"/>
  <c r="G14" i="93"/>
  <c r="M13" i="93"/>
  <c r="L13" i="93"/>
  <c r="J13" i="93"/>
  <c r="I13" i="93"/>
  <c r="D13" i="93"/>
  <c r="G13" i="93" s="1"/>
  <c r="C13" i="93"/>
  <c r="O13" i="93" s="1"/>
  <c r="Q12" i="93"/>
  <c r="P12" i="93"/>
  <c r="O12" i="93"/>
  <c r="M12" i="93"/>
  <c r="G12" i="93"/>
  <c r="Q11" i="93"/>
  <c r="P11" i="93"/>
  <c r="O11" i="93"/>
  <c r="M11" i="93"/>
  <c r="G11" i="93"/>
  <c r="M10" i="93"/>
  <c r="L10" i="93"/>
  <c r="K10" i="93"/>
  <c r="J10" i="93"/>
  <c r="P10" i="93" s="1"/>
  <c r="I10" i="93"/>
  <c r="D10" i="93"/>
  <c r="G10" i="93" s="1"/>
  <c r="C10" i="93"/>
  <c r="C20" i="93" s="1"/>
  <c r="Q9" i="93"/>
  <c r="P9" i="93"/>
  <c r="O9" i="93"/>
  <c r="M9" i="93"/>
  <c r="G9" i="93"/>
  <c r="Q8" i="93"/>
  <c r="P8" i="93"/>
  <c r="O8" i="93"/>
  <c r="M8" i="93"/>
  <c r="G8" i="93"/>
  <c r="J7" i="93"/>
  <c r="L7" i="93" s="1"/>
  <c r="I7" i="93"/>
  <c r="O7" i="93" s="1"/>
  <c r="D7" i="93"/>
  <c r="G7" i="93" s="1"/>
  <c r="C7" i="93"/>
  <c r="E7" i="93" s="1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N92" i="83"/>
  <c r="O92" i="83"/>
  <c r="P92" i="83" s="1"/>
  <c r="O93" i="83"/>
  <c r="N94" i="83"/>
  <c r="O94" i="83"/>
  <c r="P94" i="83"/>
  <c r="L92" i="83"/>
  <c r="L94" i="83"/>
  <c r="F92" i="83"/>
  <c r="F94" i="83"/>
  <c r="E36" i="93" l="1"/>
  <c r="E32" i="93"/>
  <c r="E28" i="93"/>
  <c r="E35" i="93"/>
  <c r="E31" i="93"/>
  <c r="E37" i="93"/>
  <c r="E40" i="93"/>
  <c r="E34" i="93"/>
  <c r="E29" i="93"/>
  <c r="E39" i="93"/>
  <c r="E38" i="93"/>
  <c r="E27" i="93"/>
  <c r="E56" i="93"/>
  <c r="E52" i="93"/>
  <c r="E48" i="93"/>
  <c r="E49" i="93"/>
  <c r="E55" i="93"/>
  <c r="E51" i="93"/>
  <c r="E54" i="93"/>
  <c r="E58" i="93"/>
  <c r="E59" i="93"/>
  <c r="E57" i="93"/>
  <c r="E16" i="93"/>
  <c r="E12" i="93"/>
  <c r="E8" i="93"/>
  <c r="E9" i="93"/>
  <c r="E15" i="93"/>
  <c r="E11" i="93"/>
  <c r="E19" i="93"/>
  <c r="E14" i="93"/>
  <c r="E18" i="93"/>
  <c r="E17" i="93"/>
  <c r="E47" i="93"/>
  <c r="K55" i="93"/>
  <c r="K11" i="93"/>
  <c r="K35" i="93"/>
  <c r="K47" i="93"/>
  <c r="E13" i="93"/>
  <c r="K32" i="93"/>
  <c r="E46" i="93"/>
  <c r="K52" i="93"/>
  <c r="L55" i="93"/>
  <c r="M7" i="93"/>
  <c r="L8" i="93"/>
  <c r="K9" i="93"/>
  <c r="E10" i="93"/>
  <c r="O10" i="93"/>
  <c r="Q10" i="93" s="1"/>
  <c r="L12" i="93"/>
  <c r="P13" i="93"/>
  <c r="Q13" i="93" s="1"/>
  <c r="L16" i="93"/>
  <c r="K17" i="93"/>
  <c r="M27" i="93"/>
  <c r="L28" i="93"/>
  <c r="K29" i="93"/>
  <c r="E30" i="93"/>
  <c r="O30" i="93"/>
  <c r="Q30" i="93" s="1"/>
  <c r="L32" i="93"/>
  <c r="F33" i="93"/>
  <c r="P33" i="93"/>
  <c r="Q33" i="93" s="1"/>
  <c r="L36" i="93"/>
  <c r="K37" i="93"/>
  <c r="F46" i="93"/>
  <c r="M47" i="93"/>
  <c r="L48" i="93"/>
  <c r="K49" i="93"/>
  <c r="E50" i="93"/>
  <c r="O50" i="93"/>
  <c r="Q50" i="93" s="1"/>
  <c r="L52" i="93"/>
  <c r="P53" i="93"/>
  <c r="Q53" i="93" s="1"/>
  <c r="L56" i="93"/>
  <c r="K57" i="93"/>
  <c r="K27" i="93"/>
  <c r="K12" i="93"/>
  <c r="L27" i="93"/>
  <c r="L31" i="93"/>
  <c r="L47" i="93"/>
  <c r="L9" i="93"/>
  <c r="L17" i="93"/>
  <c r="K18" i="93"/>
  <c r="D20" i="93"/>
  <c r="M20" i="93"/>
  <c r="L29" i="93"/>
  <c r="L37" i="93"/>
  <c r="K38" i="93"/>
  <c r="D40" i="93"/>
  <c r="F30" i="93" s="1"/>
  <c r="M40" i="93"/>
  <c r="K45" i="93"/>
  <c r="L49" i="93"/>
  <c r="L57" i="93"/>
  <c r="K58" i="93"/>
  <c r="D60" i="93"/>
  <c r="M60" i="93"/>
  <c r="K15" i="93"/>
  <c r="K28" i="93"/>
  <c r="K40" i="93" s="1"/>
  <c r="E33" i="93"/>
  <c r="P7" i="93"/>
  <c r="Q7" i="93" s="1"/>
  <c r="L18" i="93"/>
  <c r="K19" i="93"/>
  <c r="O20" i="93"/>
  <c r="L38" i="93"/>
  <c r="K39" i="93"/>
  <c r="O40" i="93"/>
  <c r="L58" i="93"/>
  <c r="K59" i="93"/>
  <c r="O60" i="93"/>
  <c r="K51" i="93"/>
  <c r="K8" i="93"/>
  <c r="K20" i="93" s="1"/>
  <c r="L11" i="93"/>
  <c r="L15" i="93"/>
  <c r="L35" i="93"/>
  <c r="L19" i="93"/>
  <c r="L39" i="93"/>
  <c r="L59" i="93"/>
  <c r="P60" i="93"/>
  <c r="K14" i="93"/>
  <c r="K54" i="93"/>
  <c r="K7" i="93"/>
  <c r="K31" i="93"/>
  <c r="K16" i="93"/>
  <c r="K36" i="93"/>
  <c r="K48" i="93"/>
  <c r="K60" i="93" s="1"/>
  <c r="E53" i="93"/>
  <c r="K56" i="93"/>
  <c r="Q14" i="72"/>
  <c r="S14" i="72" s="1"/>
  <c r="R14" i="72"/>
  <c r="I14" i="72"/>
  <c r="O14" i="72"/>
  <c r="U63" i="91"/>
  <c r="V63" i="91"/>
  <c r="W63" i="91"/>
  <c r="X63" i="91"/>
  <c r="Y63" i="91"/>
  <c r="Z63" i="91"/>
  <c r="AA63" i="91"/>
  <c r="AB63" i="91"/>
  <c r="AC63" i="91"/>
  <c r="AT63" i="91" s="1"/>
  <c r="AD63" i="91"/>
  <c r="AE63" i="91"/>
  <c r="AF63" i="91"/>
  <c r="AG63" i="91"/>
  <c r="AH63" i="91"/>
  <c r="T63" i="91"/>
  <c r="U41" i="91"/>
  <c r="V41" i="91"/>
  <c r="AM41" i="91" s="1"/>
  <c r="W41" i="91"/>
  <c r="X41" i="91"/>
  <c r="Y41" i="91"/>
  <c r="Z41" i="91"/>
  <c r="AA41" i="91"/>
  <c r="AR41" i="91" s="1"/>
  <c r="AB41" i="91"/>
  <c r="AC41" i="91"/>
  <c r="AD41" i="91"/>
  <c r="AE41" i="91"/>
  <c r="AV41" i="91" s="1"/>
  <c r="AF41" i="91"/>
  <c r="AG41" i="91"/>
  <c r="AH41" i="91"/>
  <c r="T41" i="91"/>
  <c r="U19" i="91"/>
  <c r="V19" i="91"/>
  <c r="W19" i="91"/>
  <c r="X19" i="91"/>
  <c r="Y19" i="91"/>
  <c r="Z19" i="91"/>
  <c r="AA19" i="91"/>
  <c r="AR19" i="91" s="1"/>
  <c r="AB19" i="91"/>
  <c r="AC19" i="91"/>
  <c r="AD19" i="91"/>
  <c r="AE19" i="91"/>
  <c r="AF19" i="91"/>
  <c r="AG19" i="91"/>
  <c r="AH19" i="91"/>
  <c r="T19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Q63" i="91" s="1"/>
  <c r="P63" i="91"/>
  <c r="B63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Q41" i="91" s="1"/>
  <c r="P41" i="91"/>
  <c r="B41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AX19" i="91" s="1"/>
  <c r="P19" i="91"/>
  <c r="Q19" i="91" s="1"/>
  <c r="B19" i="91"/>
  <c r="F18" i="70"/>
  <c r="F20" i="70"/>
  <c r="F21" i="70"/>
  <c r="F22" i="70"/>
  <c r="F23" i="70"/>
  <c r="F24" i="70"/>
  <c r="F25" i="70"/>
  <c r="F26" i="70"/>
  <c r="F27" i="70"/>
  <c r="F28" i="70"/>
  <c r="L18" i="70"/>
  <c r="L20" i="70"/>
  <c r="L21" i="70"/>
  <c r="L22" i="70"/>
  <c r="L23" i="70"/>
  <c r="L24" i="70"/>
  <c r="L25" i="70"/>
  <c r="L26" i="70"/>
  <c r="L27" i="70"/>
  <c r="L28" i="70"/>
  <c r="O19" i="70"/>
  <c r="N20" i="70"/>
  <c r="O20" i="70"/>
  <c r="N21" i="70"/>
  <c r="O21" i="70"/>
  <c r="P21" i="70" s="1"/>
  <c r="N22" i="70"/>
  <c r="O22" i="70"/>
  <c r="N23" i="70"/>
  <c r="P23" i="70" s="1"/>
  <c r="O23" i="70"/>
  <c r="N24" i="70"/>
  <c r="O24" i="70"/>
  <c r="N25" i="70"/>
  <c r="O25" i="70"/>
  <c r="N26" i="70"/>
  <c r="O26" i="70"/>
  <c r="N27" i="70"/>
  <c r="O27" i="70"/>
  <c r="O53" i="70"/>
  <c r="F70" i="70"/>
  <c r="F71" i="70"/>
  <c r="F72" i="70"/>
  <c r="F73" i="70"/>
  <c r="F75" i="70"/>
  <c r="F76" i="70"/>
  <c r="F77" i="70"/>
  <c r="F78" i="70"/>
  <c r="F79" i="70"/>
  <c r="F80" i="70"/>
  <c r="F81" i="70"/>
  <c r="F82" i="70"/>
  <c r="F83" i="70"/>
  <c r="F89" i="70"/>
  <c r="F90" i="70"/>
  <c r="F91" i="70"/>
  <c r="F92" i="70"/>
  <c r="L70" i="70"/>
  <c r="L71" i="70"/>
  <c r="L72" i="70"/>
  <c r="L73" i="70"/>
  <c r="L75" i="70"/>
  <c r="L76" i="70"/>
  <c r="L77" i="70"/>
  <c r="L78" i="70"/>
  <c r="L79" i="70"/>
  <c r="L80" i="70"/>
  <c r="L81" i="70"/>
  <c r="L82" i="70"/>
  <c r="L83" i="70"/>
  <c r="L86" i="70"/>
  <c r="L88" i="70"/>
  <c r="L89" i="70"/>
  <c r="L90" i="70"/>
  <c r="L91" i="70"/>
  <c r="L92" i="70"/>
  <c r="N70" i="70"/>
  <c r="O70" i="70"/>
  <c r="N71" i="70"/>
  <c r="O71" i="70"/>
  <c r="N72" i="70"/>
  <c r="O72" i="70"/>
  <c r="N73" i="70"/>
  <c r="O73" i="70"/>
  <c r="O74" i="70"/>
  <c r="N75" i="70"/>
  <c r="O75" i="70"/>
  <c r="N76" i="70"/>
  <c r="O76" i="70"/>
  <c r="N77" i="70"/>
  <c r="O77" i="70"/>
  <c r="N78" i="70"/>
  <c r="O78" i="70"/>
  <c r="N79" i="70"/>
  <c r="O79" i="70"/>
  <c r="N80" i="70"/>
  <c r="O80" i="70"/>
  <c r="N81" i="70"/>
  <c r="O81" i="70"/>
  <c r="N82" i="70"/>
  <c r="O82" i="70"/>
  <c r="N83" i="70"/>
  <c r="O83" i="70"/>
  <c r="O84" i="70"/>
  <c r="O85" i="70"/>
  <c r="N86" i="70"/>
  <c r="O86" i="70"/>
  <c r="O87" i="70"/>
  <c r="N88" i="70"/>
  <c r="O88" i="70"/>
  <c r="N89" i="70"/>
  <c r="O89" i="70"/>
  <c r="N90" i="70"/>
  <c r="O90" i="70"/>
  <c r="N91" i="70"/>
  <c r="O91" i="70"/>
  <c r="N92" i="70"/>
  <c r="O92" i="70"/>
  <c r="O93" i="70"/>
  <c r="AY67" i="92"/>
  <c r="AZ67" i="92" s="1"/>
  <c r="AR67" i="92"/>
  <c r="AH67" i="92"/>
  <c r="AI67" i="92" s="1"/>
  <c r="AG67" i="92"/>
  <c r="AF67" i="92"/>
  <c r="AE67" i="92"/>
  <c r="AV67" i="92" s="1"/>
  <c r="AD67" i="92"/>
  <c r="AU67" i="92" s="1"/>
  <c r="AC67" i="92"/>
  <c r="AT67" i="92" s="1"/>
  <c r="AB67" i="92"/>
  <c r="AA67" i="92"/>
  <c r="Z67" i="92"/>
  <c r="AQ67" i="92" s="1"/>
  <c r="Y67" i="92"/>
  <c r="AP67" i="92" s="1"/>
  <c r="X67" i="92"/>
  <c r="AO67" i="92" s="1"/>
  <c r="W67" i="92"/>
  <c r="AN67" i="92" s="1"/>
  <c r="V67" i="92"/>
  <c r="AM67" i="92" s="1"/>
  <c r="U67" i="92"/>
  <c r="AL67" i="92" s="1"/>
  <c r="T67" i="92"/>
  <c r="AK67" i="92" s="1"/>
  <c r="P67" i="92"/>
  <c r="Q67" i="92" s="1"/>
  <c r="O67" i="92"/>
  <c r="N67" i="92"/>
  <c r="M67" i="92"/>
  <c r="L67" i="92"/>
  <c r="K67" i="92"/>
  <c r="J67" i="92"/>
  <c r="AS67" i="92" s="1"/>
  <c r="I67" i="92"/>
  <c r="H67" i="92"/>
  <c r="G67" i="92"/>
  <c r="F67" i="92"/>
  <c r="E67" i="92"/>
  <c r="D67" i="92"/>
  <c r="C67" i="92"/>
  <c r="B67" i="92"/>
  <c r="AH66" i="92"/>
  <c r="AY66" i="92" s="1"/>
  <c r="AZ66" i="92" s="1"/>
  <c r="AG66" i="92"/>
  <c r="AF66" i="92"/>
  <c r="AE66" i="92"/>
  <c r="AV66" i="92" s="1"/>
  <c r="AD66" i="92"/>
  <c r="AU66" i="92" s="1"/>
  <c r="AC66" i="92"/>
  <c r="AT66" i="92" s="1"/>
  <c r="AB66" i="92"/>
  <c r="AS66" i="92" s="1"/>
  <c r="AA66" i="92"/>
  <c r="AR66" i="92" s="1"/>
  <c r="Z66" i="92"/>
  <c r="AQ66" i="92" s="1"/>
  <c r="Y66" i="92"/>
  <c r="AP66" i="92" s="1"/>
  <c r="X66" i="92"/>
  <c r="AO66" i="92" s="1"/>
  <c r="W66" i="92"/>
  <c r="AN66" i="92" s="1"/>
  <c r="V66" i="92"/>
  <c r="AM66" i="92" s="1"/>
  <c r="U66" i="92"/>
  <c r="AL66" i="92" s="1"/>
  <c r="T66" i="92"/>
  <c r="AK66" i="92" s="1"/>
  <c r="P66" i="92"/>
  <c r="Q66" i="92" s="1"/>
  <c r="O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Y65" i="92"/>
  <c r="AZ65" i="92" s="1"/>
  <c r="AH65" i="92"/>
  <c r="AI65" i="92" s="1"/>
  <c r="AG65" i="92"/>
  <c r="AF65" i="92"/>
  <c r="AE65" i="92"/>
  <c r="AV65" i="92" s="1"/>
  <c r="AD65" i="92"/>
  <c r="AU65" i="92" s="1"/>
  <c r="AC65" i="92"/>
  <c r="AT65" i="92" s="1"/>
  <c r="AB65" i="92"/>
  <c r="AS65" i="92" s="1"/>
  <c r="AA65" i="92"/>
  <c r="AR65" i="92" s="1"/>
  <c r="Z65" i="92"/>
  <c r="AQ65" i="92" s="1"/>
  <c r="Y65" i="92"/>
  <c r="AP65" i="92" s="1"/>
  <c r="X65" i="92"/>
  <c r="AO65" i="92" s="1"/>
  <c r="W65" i="92"/>
  <c r="AN65" i="92" s="1"/>
  <c r="V65" i="92"/>
  <c r="AM65" i="92" s="1"/>
  <c r="U65" i="92"/>
  <c r="AL65" i="92" s="1"/>
  <c r="T65" i="92"/>
  <c r="AK65" i="92" s="1"/>
  <c r="P65" i="92"/>
  <c r="Q65" i="92" s="1"/>
  <c r="O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G64" i="92"/>
  <c r="AF64" i="92"/>
  <c r="AE64" i="92"/>
  <c r="AV64" i="92" s="1"/>
  <c r="AD64" i="92"/>
  <c r="AU64" i="92" s="1"/>
  <c r="AC64" i="92"/>
  <c r="AT64" i="92" s="1"/>
  <c r="AB64" i="92"/>
  <c r="AS64" i="92" s="1"/>
  <c r="AA64" i="92"/>
  <c r="AR64" i="92" s="1"/>
  <c r="Z64" i="92"/>
  <c r="AQ64" i="92" s="1"/>
  <c r="Y64" i="92"/>
  <c r="AP64" i="92" s="1"/>
  <c r="X64" i="92"/>
  <c r="AO64" i="92" s="1"/>
  <c r="W64" i="92"/>
  <c r="AN64" i="92" s="1"/>
  <c r="V64" i="92"/>
  <c r="AM64" i="92" s="1"/>
  <c r="U64" i="92"/>
  <c r="AL64" i="92" s="1"/>
  <c r="T64" i="92"/>
  <c r="AK64" i="92" s="1"/>
  <c r="P64" i="92"/>
  <c r="Q64" i="92" s="1"/>
  <c r="O64" i="92"/>
  <c r="N64" i="92"/>
  <c r="M64" i="92"/>
  <c r="L64" i="92"/>
  <c r="K64" i="92"/>
  <c r="J64" i="92"/>
  <c r="I64" i="92"/>
  <c r="H64" i="92"/>
  <c r="G64" i="92"/>
  <c r="F64" i="92"/>
  <c r="E64" i="92"/>
  <c r="D64" i="92"/>
  <c r="C64" i="92"/>
  <c r="B64" i="92"/>
  <c r="AY63" i="92"/>
  <c r="AO63" i="92"/>
  <c r="AI63" i="92"/>
  <c r="AV63" i="92"/>
  <c r="AU63" i="92"/>
  <c r="AT63" i="92"/>
  <c r="AS63" i="92"/>
  <c r="AR63" i="92"/>
  <c r="AQ63" i="92"/>
  <c r="AP63" i="92"/>
  <c r="AN63" i="92"/>
  <c r="AM63" i="92"/>
  <c r="AL63" i="92"/>
  <c r="AK63" i="92"/>
  <c r="Q63" i="92"/>
  <c r="AY62" i="92"/>
  <c r="AZ62" i="92" s="1"/>
  <c r="AV62" i="92"/>
  <c r="AU62" i="92"/>
  <c r="AT62" i="92"/>
  <c r="AS62" i="92"/>
  <c r="AR62" i="92"/>
  <c r="AQ62" i="92"/>
  <c r="AP62" i="92"/>
  <c r="AO62" i="92"/>
  <c r="AN62" i="92"/>
  <c r="AM62" i="92"/>
  <c r="AL62" i="92"/>
  <c r="AK62" i="92"/>
  <c r="AI62" i="92"/>
  <c r="Q62" i="92"/>
  <c r="AY61" i="92"/>
  <c r="AZ61" i="92" s="1"/>
  <c r="AV61" i="92"/>
  <c r="AU61" i="92"/>
  <c r="AT61" i="92"/>
  <c r="AS61" i="92"/>
  <c r="AR61" i="92"/>
  <c r="AQ61" i="92"/>
  <c r="AP61" i="92"/>
  <c r="AO61" i="92"/>
  <c r="AN61" i="92"/>
  <c r="AM61" i="92"/>
  <c r="AL61" i="92"/>
  <c r="AK61" i="92"/>
  <c r="AI61" i="92"/>
  <c r="Q61" i="92"/>
  <c r="AY60" i="92"/>
  <c r="AZ60" i="92" s="1"/>
  <c r="AV60" i="92"/>
  <c r="AU60" i="92"/>
  <c r="AT60" i="92"/>
  <c r="AS60" i="92"/>
  <c r="AR60" i="92"/>
  <c r="AQ60" i="92"/>
  <c r="AP60" i="92"/>
  <c r="AO60" i="92"/>
  <c r="AN60" i="92"/>
  <c r="AM60" i="92"/>
  <c r="AL60" i="92"/>
  <c r="AK60" i="92"/>
  <c r="AI60" i="92"/>
  <c r="Q60" i="92"/>
  <c r="AY59" i="92"/>
  <c r="AZ59" i="92" s="1"/>
  <c r="AV59" i="92"/>
  <c r="AU59" i="92"/>
  <c r="AT59" i="92"/>
  <c r="AS59" i="92"/>
  <c r="AR59" i="92"/>
  <c r="AQ59" i="92"/>
  <c r="AP59" i="92"/>
  <c r="AO59" i="92"/>
  <c r="AN59" i="92"/>
  <c r="AM59" i="92"/>
  <c r="AL59" i="92"/>
  <c r="AK59" i="92"/>
  <c r="AI59" i="92"/>
  <c r="Q59" i="92"/>
  <c r="AY58" i="92"/>
  <c r="AZ58" i="92" s="1"/>
  <c r="AV58" i="92"/>
  <c r="AU58" i="92"/>
  <c r="AT58" i="92"/>
  <c r="AS58" i="92"/>
  <c r="AR58" i="92"/>
  <c r="AQ58" i="92"/>
  <c r="AP58" i="92"/>
  <c r="AO58" i="92"/>
  <c r="AN58" i="92"/>
  <c r="AM58" i="92"/>
  <c r="AL58" i="92"/>
  <c r="AK58" i="92"/>
  <c r="AI58" i="92"/>
  <c r="Q58" i="92"/>
  <c r="AY57" i="92"/>
  <c r="AZ57" i="92" s="1"/>
  <c r="AV57" i="92"/>
  <c r="AU57" i="92"/>
  <c r="AT57" i="92"/>
  <c r="AS57" i="92"/>
  <c r="AR57" i="92"/>
  <c r="AQ57" i="92"/>
  <c r="AP57" i="92"/>
  <c r="AO57" i="92"/>
  <c r="AN57" i="92"/>
  <c r="AM57" i="92"/>
  <c r="AL57" i="92"/>
  <c r="AK57" i="92"/>
  <c r="AI57" i="92"/>
  <c r="Q57" i="92"/>
  <c r="AY56" i="92"/>
  <c r="AZ56" i="92" s="1"/>
  <c r="AV56" i="92"/>
  <c r="AU56" i="92"/>
  <c r="AT56" i="92"/>
  <c r="AS56" i="92"/>
  <c r="AR56" i="92"/>
  <c r="AQ56" i="92"/>
  <c r="AP56" i="92"/>
  <c r="AO56" i="92"/>
  <c r="AN56" i="92"/>
  <c r="AM56" i="92"/>
  <c r="AL56" i="92"/>
  <c r="AK56" i="92"/>
  <c r="AI56" i="92"/>
  <c r="Q56" i="92"/>
  <c r="AY55" i="92"/>
  <c r="AZ55" i="92" s="1"/>
  <c r="AV55" i="92"/>
  <c r="AU55" i="92"/>
  <c r="AT55" i="92"/>
  <c r="AS55" i="92"/>
  <c r="AR55" i="92"/>
  <c r="AQ55" i="92"/>
  <c r="AP55" i="92"/>
  <c r="AO55" i="92"/>
  <c r="AN55" i="92"/>
  <c r="AM55" i="92"/>
  <c r="AL55" i="92"/>
  <c r="AK55" i="92"/>
  <c r="AI55" i="92"/>
  <c r="Q55" i="92"/>
  <c r="AY54" i="92"/>
  <c r="AZ54" i="92" s="1"/>
  <c r="AV54" i="92"/>
  <c r="AU54" i="92"/>
  <c r="AT54" i="92"/>
  <c r="AS54" i="92"/>
  <c r="AR54" i="92"/>
  <c r="AQ54" i="92"/>
  <c r="AP54" i="92"/>
  <c r="AO54" i="92"/>
  <c r="AN54" i="92"/>
  <c r="AM54" i="92"/>
  <c r="AL54" i="92"/>
  <c r="AK54" i="92"/>
  <c r="AI54" i="92"/>
  <c r="Q54" i="92"/>
  <c r="AY53" i="92"/>
  <c r="AZ53" i="92" s="1"/>
  <c r="AV53" i="92"/>
  <c r="AU53" i="92"/>
  <c r="AT53" i="92"/>
  <c r="AS53" i="92"/>
  <c r="AR53" i="92"/>
  <c r="AQ53" i="92"/>
  <c r="AP53" i="92"/>
  <c r="AO53" i="92"/>
  <c r="AN53" i="92"/>
  <c r="AM53" i="92"/>
  <c r="AL53" i="92"/>
  <c r="AK53" i="92"/>
  <c r="AI53" i="92"/>
  <c r="Q53" i="92"/>
  <c r="AY52" i="92"/>
  <c r="AZ52" i="92" s="1"/>
  <c r="AV52" i="92"/>
  <c r="AU52" i="92"/>
  <c r="AT52" i="92"/>
  <c r="AS52" i="92"/>
  <c r="AR52" i="92"/>
  <c r="AQ52" i="92"/>
  <c r="AP52" i="92"/>
  <c r="AO52" i="92"/>
  <c r="AN52" i="92"/>
  <c r="AM52" i="92"/>
  <c r="AL52" i="92"/>
  <c r="AK52" i="92"/>
  <c r="AI52" i="92"/>
  <c r="Q52" i="92"/>
  <c r="AZ51" i="92"/>
  <c r="AY51" i="92"/>
  <c r="AV51" i="92"/>
  <c r="AU51" i="92"/>
  <c r="AT51" i="92"/>
  <c r="AS51" i="92"/>
  <c r="AR51" i="92"/>
  <c r="AQ51" i="92"/>
  <c r="AP51" i="92"/>
  <c r="AO51" i="92"/>
  <c r="AN51" i="92"/>
  <c r="AM51" i="92"/>
  <c r="AL51" i="92"/>
  <c r="AK51" i="92"/>
  <c r="AI51" i="92"/>
  <c r="Q51" i="92"/>
  <c r="AH45" i="92"/>
  <c r="AY45" i="92" s="1"/>
  <c r="AZ45" i="92" s="1"/>
  <c r="AG45" i="92"/>
  <c r="AF45" i="92"/>
  <c r="AW45" i="92" s="1"/>
  <c r="AE45" i="92"/>
  <c r="AV45" i="92" s="1"/>
  <c r="AD45" i="92"/>
  <c r="AU45" i="92" s="1"/>
  <c r="AC45" i="92"/>
  <c r="AT45" i="92" s="1"/>
  <c r="AB45" i="92"/>
  <c r="AS45" i="92" s="1"/>
  <c r="AA45" i="92"/>
  <c r="AR45" i="92" s="1"/>
  <c r="Z45" i="92"/>
  <c r="AQ45" i="92" s="1"/>
  <c r="Y45" i="92"/>
  <c r="AP45" i="92" s="1"/>
  <c r="X45" i="92"/>
  <c r="AO45" i="92" s="1"/>
  <c r="W45" i="92"/>
  <c r="AN45" i="92" s="1"/>
  <c r="V45" i="92"/>
  <c r="AM45" i="92" s="1"/>
  <c r="U45" i="92"/>
  <c r="AL45" i="92" s="1"/>
  <c r="T45" i="92"/>
  <c r="AK45" i="92" s="1"/>
  <c r="P45" i="92"/>
  <c r="Q45" i="92" s="1"/>
  <c r="O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V44" i="92"/>
  <c r="AH44" i="92"/>
  <c r="AI44" i="92" s="1"/>
  <c r="AG44" i="92"/>
  <c r="AF44" i="92"/>
  <c r="AE44" i="92"/>
  <c r="AD44" i="92"/>
  <c r="AU44" i="92" s="1"/>
  <c r="AC44" i="92"/>
  <c r="AT44" i="92" s="1"/>
  <c r="AB44" i="92"/>
  <c r="AS44" i="92" s="1"/>
  <c r="AA44" i="92"/>
  <c r="AR44" i="92" s="1"/>
  <c r="Z44" i="92"/>
  <c r="AQ44" i="92" s="1"/>
  <c r="Y44" i="92"/>
  <c r="AP44" i="92" s="1"/>
  <c r="X44" i="92"/>
  <c r="AO44" i="92" s="1"/>
  <c r="W44" i="92"/>
  <c r="AN44" i="92" s="1"/>
  <c r="V44" i="92"/>
  <c r="AM44" i="92" s="1"/>
  <c r="U44" i="92"/>
  <c r="AL44" i="92" s="1"/>
  <c r="AK44" i="92"/>
  <c r="P44" i="92"/>
  <c r="Q44" i="92" s="1"/>
  <c r="O44" i="92"/>
  <c r="N44" i="92"/>
  <c r="AW44" i="92" s="1"/>
  <c r="M44" i="92"/>
  <c r="L44" i="92"/>
  <c r="K44" i="92"/>
  <c r="J44" i="92"/>
  <c r="I44" i="92"/>
  <c r="H44" i="92"/>
  <c r="G44" i="92"/>
  <c r="F44" i="92"/>
  <c r="E44" i="92"/>
  <c r="D44" i="92"/>
  <c r="C44" i="92"/>
  <c r="B44" i="92"/>
  <c r="AH43" i="92"/>
  <c r="AI43" i="92" s="1"/>
  <c r="AG43" i="92"/>
  <c r="AF43" i="92"/>
  <c r="AW43" i="92" s="1"/>
  <c r="AE43" i="92"/>
  <c r="AV43" i="92" s="1"/>
  <c r="AD43" i="92"/>
  <c r="AU43" i="92" s="1"/>
  <c r="AC43" i="92"/>
  <c r="AT43" i="92" s="1"/>
  <c r="AB43" i="92"/>
  <c r="AS43" i="92" s="1"/>
  <c r="AA43" i="92"/>
  <c r="AR43" i="92" s="1"/>
  <c r="Z43" i="92"/>
  <c r="AQ43" i="92" s="1"/>
  <c r="Y43" i="92"/>
  <c r="AP43" i="92" s="1"/>
  <c r="X43" i="92"/>
  <c r="AO43" i="92" s="1"/>
  <c r="W43" i="92"/>
  <c r="AN43" i="92" s="1"/>
  <c r="V43" i="92"/>
  <c r="AM43" i="92" s="1"/>
  <c r="U43" i="92"/>
  <c r="AL43" i="92" s="1"/>
  <c r="AK43" i="92"/>
  <c r="P43" i="92"/>
  <c r="Q43" i="92" s="1"/>
  <c r="O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H42" i="92"/>
  <c r="AI42" i="92" s="1"/>
  <c r="AG42" i="92"/>
  <c r="AX42" i="92" s="1"/>
  <c r="AF42" i="92"/>
  <c r="AW42" i="92" s="1"/>
  <c r="AE42" i="92"/>
  <c r="AD42" i="92"/>
  <c r="AU42" i="92" s="1"/>
  <c r="AC42" i="92"/>
  <c r="AT42" i="92" s="1"/>
  <c r="AB42" i="92"/>
  <c r="AS42" i="92" s="1"/>
  <c r="AA42" i="92"/>
  <c r="AR42" i="92" s="1"/>
  <c r="Z42" i="92"/>
  <c r="AQ42" i="92" s="1"/>
  <c r="Y42" i="92"/>
  <c r="AP42" i="92" s="1"/>
  <c r="X42" i="92"/>
  <c r="AO42" i="92" s="1"/>
  <c r="W42" i="92"/>
  <c r="AN42" i="92" s="1"/>
  <c r="V42" i="92"/>
  <c r="AM42" i="92" s="1"/>
  <c r="U42" i="92"/>
  <c r="AL42" i="92" s="1"/>
  <c r="AK42" i="92"/>
  <c r="P42" i="92"/>
  <c r="Q42" i="92" s="1"/>
  <c r="O42" i="92"/>
  <c r="N42" i="92"/>
  <c r="M42" i="92"/>
  <c r="AV42" i="92" s="1"/>
  <c r="L42" i="92"/>
  <c r="K42" i="92"/>
  <c r="J42" i="92"/>
  <c r="I42" i="92"/>
  <c r="H42" i="92"/>
  <c r="G42" i="92"/>
  <c r="F42" i="92"/>
  <c r="E42" i="92"/>
  <c r="D42" i="92"/>
  <c r="C42" i="92"/>
  <c r="B42" i="92"/>
  <c r="AI41" i="92"/>
  <c r="AX41" i="92"/>
  <c r="AW41" i="92"/>
  <c r="AV41" i="92"/>
  <c r="AU41" i="92"/>
  <c r="AT41" i="92"/>
  <c r="AS41" i="92"/>
  <c r="AR41" i="92"/>
  <c r="AQ41" i="92"/>
  <c r="AP41" i="92"/>
  <c r="AO41" i="92"/>
  <c r="AN41" i="92"/>
  <c r="AM41" i="92"/>
  <c r="AL41" i="92"/>
  <c r="AK41" i="92"/>
  <c r="Q41" i="92"/>
  <c r="AY40" i="92"/>
  <c r="AZ40" i="92" s="1"/>
  <c r="AX40" i="92"/>
  <c r="AW40" i="92"/>
  <c r="AV40" i="92"/>
  <c r="AU40" i="92"/>
  <c r="AT40" i="92"/>
  <c r="AS40" i="92"/>
  <c r="AR40" i="92"/>
  <c r="AQ40" i="92"/>
  <c r="AP40" i="92"/>
  <c r="AO40" i="92"/>
  <c r="AN40" i="92"/>
  <c r="AM40" i="92"/>
  <c r="AL40" i="92"/>
  <c r="AK40" i="92"/>
  <c r="AI40" i="92"/>
  <c r="Q40" i="92"/>
  <c r="AY39" i="92"/>
  <c r="AZ39" i="92" s="1"/>
  <c r="AX39" i="92"/>
  <c r="AW39" i="92"/>
  <c r="AV39" i="92"/>
  <c r="AU39" i="92"/>
  <c r="AT39" i="92"/>
  <c r="AS39" i="92"/>
  <c r="AR39" i="92"/>
  <c r="AQ39" i="92"/>
  <c r="AP39" i="92"/>
  <c r="AO39" i="92"/>
  <c r="AN39" i="92"/>
  <c r="AM39" i="92"/>
  <c r="AL39" i="92"/>
  <c r="AK39" i="92"/>
  <c r="AI39" i="92"/>
  <c r="Q39" i="92"/>
  <c r="AY38" i="92"/>
  <c r="AZ38" i="92" s="1"/>
  <c r="AX38" i="92"/>
  <c r="AW38" i="92"/>
  <c r="AV38" i="92"/>
  <c r="AU38" i="92"/>
  <c r="AT38" i="92"/>
  <c r="AS38" i="92"/>
  <c r="AR38" i="92"/>
  <c r="AQ38" i="92"/>
  <c r="AP38" i="92"/>
  <c r="AO38" i="92"/>
  <c r="AN38" i="92"/>
  <c r="AM38" i="92"/>
  <c r="AL38" i="92"/>
  <c r="AK38" i="92"/>
  <c r="AI38" i="92"/>
  <c r="Q38" i="92"/>
  <c r="AY37" i="92"/>
  <c r="AZ37" i="92" s="1"/>
  <c r="AX37" i="92"/>
  <c r="AW37" i="92"/>
  <c r="AV37" i="92"/>
  <c r="AU37" i="92"/>
  <c r="AT37" i="92"/>
  <c r="AS37" i="92"/>
  <c r="AR37" i="92"/>
  <c r="AQ37" i="92"/>
  <c r="AP37" i="92"/>
  <c r="AO37" i="92"/>
  <c r="AN37" i="92"/>
  <c r="AM37" i="92"/>
  <c r="AL37" i="92"/>
  <c r="AK37" i="92"/>
  <c r="AI37" i="92"/>
  <c r="Q37" i="92"/>
  <c r="AY36" i="92"/>
  <c r="AZ36" i="92" s="1"/>
  <c r="AX36" i="92"/>
  <c r="AW36" i="92"/>
  <c r="AV36" i="92"/>
  <c r="AU36" i="92"/>
  <c r="AT36" i="92"/>
  <c r="AS36" i="92"/>
  <c r="AR36" i="92"/>
  <c r="AQ36" i="92"/>
  <c r="AP36" i="92"/>
  <c r="AO36" i="92"/>
  <c r="AN36" i="92"/>
  <c r="AM36" i="92"/>
  <c r="AL36" i="92"/>
  <c r="AK36" i="92"/>
  <c r="AI36" i="92"/>
  <c r="Q36" i="92"/>
  <c r="AY35" i="92"/>
  <c r="AZ35" i="92" s="1"/>
  <c r="AX35" i="92"/>
  <c r="AW35" i="92"/>
  <c r="AV35" i="92"/>
  <c r="AU35" i="92"/>
  <c r="AT35" i="92"/>
  <c r="AS35" i="92"/>
  <c r="AR35" i="92"/>
  <c r="AQ35" i="92"/>
  <c r="AP35" i="92"/>
  <c r="AO35" i="92"/>
  <c r="AN35" i="92"/>
  <c r="AM35" i="92"/>
  <c r="AL35" i="92"/>
  <c r="AK35" i="92"/>
  <c r="AI35" i="92"/>
  <c r="Q35" i="92"/>
  <c r="AY34" i="92"/>
  <c r="AZ34" i="92" s="1"/>
  <c r="AX34" i="92"/>
  <c r="AW34" i="92"/>
  <c r="AV34" i="92"/>
  <c r="AU34" i="92"/>
  <c r="AT34" i="92"/>
  <c r="AS34" i="92"/>
  <c r="AR34" i="92"/>
  <c r="AQ34" i="92"/>
  <c r="AP34" i="92"/>
  <c r="AO34" i="92"/>
  <c r="AN34" i="92"/>
  <c r="AM34" i="92"/>
  <c r="AL34" i="92"/>
  <c r="AK34" i="92"/>
  <c r="AI34" i="92"/>
  <c r="Q34" i="92"/>
  <c r="AY33" i="92"/>
  <c r="AZ33" i="92" s="1"/>
  <c r="AX33" i="92"/>
  <c r="AW33" i="92"/>
  <c r="AV33" i="92"/>
  <c r="AU33" i="92"/>
  <c r="AT33" i="92"/>
  <c r="AS33" i="92"/>
  <c r="AR33" i="92"/>
  <c r="AQ33" i="92"/>
  <c r="AP33" i="92"/>
  <c r="AO33" i="92"/>
  <c r="AN33" i="92"/>
  <c r="AM33" i="92"/>
  <c r="AL33" i="92"/>
  <c r="AK33" i="92"/>
  <c r="AI33" i="92"/>
  <c r="Q33" i="92"/>
  <c r="AY32" i="92"/>
  <c r="AZ32" i="92" s="1"/>
  <c r="AX32" i="92"/>
  <c r="AW32" i="92"/>
  <c r="AV32" i="92"/>
  <c r="AU32" i="92"/>
  <c r="AT32" i="92"/>
  <c r="AS32" i="92"/>
  <c r="AR32" i="92"/>
  <c r="AQ32" i="92"/>
  <c r="AP32" i="92"/>
  <c r="AO32" i="92"/>
  <c r="AN32" i="92"/>
  <c r="AM32" i="92"/>
  <c r="AL32" i="92"/>
  <c r="AK32" i="92"/>
  <c r="AI32" i="92"/>
  <c r="Q32" i="92"/>
  <c r="AY31" i="92"/>
  <c r="AZ31" i="92" s="1"/>
  <c r="AX31" i="92"/>
  <c r="AW31" i="92"/>
  <c r="AV31" i="92"/>
  <c r="AU31" i="92"/>
  <c r="AT31" i="92"/>
  <c r="AS31" i="92"/>
  <c r="AR31" i="92"/>
  <c r="AQ31" i="92"/>
  <c r="AP31" i="92"/>
  <c r="AO31" i="92"/>
  <c r="AN31" i="92"/>
  <c r="AM31" i="92"/>
  <c r="AL31" i="92"/>
  <c r="AK31" i="92"/>
  <c r="AI31" i="92"/>
  <c r="Q31" i="92"/>
  <c r="AY30" i="92"/>
  <c r="AZ30" i="92" s="1"/>
  <c r="AX30" i="92"/>
  <c r="AW30" i="92"/>
  <c r="AV30" i="92"/>
  <c r="AU30" i="92"/>
  <c r="AT30" i="92"/>
  <c r="AS30" i="92"/>
  <c r="AR30" i="92"/>
  <c r="AQ30" i="92"/>
  <c r="AP30" i="92"/>
  <c r="AO30" i="92"/>
  <c r="AN30" i="92"/>
  <c r="AM30" i="92"/>
  <c r="AL30" i="92"/>
  <c r="AK30" i="92"/>
  <c r="AI30" i="92"/>
  <c r="Q30" i="92"/>
  <c r="AY29" i="92"/>
  <c r="AZ29" i="92" s="1"/>
  <c r="AX29" i="92"/>
  <c r="AW29" i="92"/>
  <c r="AV29" i="92"/>
  <c r="AU29" i="92"/>
  <c r="AT29" i="92"/>
  <c r="AS29" i="92"/>
  <c r="AR29" i="92"/>
  <c r="AQ29" i="92"/>
  <c r="AP29" i="92"/>
  <c r="AO29" i="92"/>
  <c r="AN29" i="92"/>
  <c r="AM29" i="92"/>
  <c r="AL29" i="92"/>
  <c r="AK29" i="92"/>
  <c r="AI29" i="92"/>
  <c r="Q29" i="92"/>
  <c r="Q26" i="92"/>
  <c r="Q48" i="92" s="1"/>
  <c r="AI48" i="92" s="1"/>
  <c r="AZ48" i="92" s="1"/>
  <c r="S24" i="92"/>
  <c r="AS23" i="92"/>
  <c r="AH23" i="92"/>
  <c r="AI23" i="92" s="1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AL23" i="92" s="1"/>
  <c r="T23" i="92"/>
  <c r="AK23" i="92" s="1"/>
  <c r="P23" i="92"/>
  <c r="Q23" i="92" s="1"/>
  <c r="O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H22" i="92"/>
  <c r="AI22" i="92" s="1"/>
  <c r="AG22" i="92"/>
  <c r="AX22" i="92" s="1"/>
  <c r="AF22" i="92"/>
  <c r="AW22" i="92" s="1"/>
  <c r="AE22" i="92"/>
  <c r="AV22" i="92" s="1"/>
  <c r="AD22" i="92"/>
  <c r="AU22" i="92" s="1"/>
  <c r="AC22" i="92"/>
  <c r="AT22" i="92" s="1"/>
  <c r="AB22" i="92"/>
  <c r="AS22" i="92" s="1"/>
  <c r="AA22" i="92"/>
  <c r="AR22" i="92" s="1"/>
  <c r="Z22" i="92"/>
  <c r="AQ22" i="92" s="1"/>
  <c r="Y22" i="92"/>
  <c r="AP22" i="92" s="1"/>
  <c r="X22" i="92"/>
  <c r="AO22" i="92" s="1"/>
  <c r="W22" i="92"/>
  <c r="AN22" i="92" s="1"/>
  <c r="V22" i="92"/>
  <c r="AM22" i="92" s="1"/>
  <c r="U22" i="92"/>
  <c r="AL22" i="92" s="1"/>
  <c r="T22" i="92"/>
  <c r="P22" i="92"/>
  <c r="Q22" i="92" s="1"/>
  <c r="O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K22" i="92" s="1"/>
  <c r="AH21" i="92"/>
  <c r="AI21" i="92" s="1"/>
  <c r="AG21" i="92"/>
  <c r="AF21" i="92"/>
  <c r="AW21" i="92" s="1"/>
  <c r="AE21" i="92"/>
  <c r="AV21" i="92" s="1"/>
  <c r="AD21" i="92"/>
  <c r="AU21" i="92" s="1"/>
  <c r="AC21" i="92"/>
  <c r="AT21" i="92" s="1"/>
  <c r="AB21" i="92"/>
  <c r="AS21" i="92" s="1"/>
  <c r="AA21" i="92"/>
  <c r="AR21" i="92" s="1"/>
  <c r="Z21" i="92"/>
  <c r="AQ21" i="92" s="1"/>
  <c r="Y21" i="92"/>
  <c r="AP21" i="92" s="1"/>
  <c r="X21" i="92"/>
  <c r="AO21" i="92" s="1"/>
  <c r="W21" i="92"/>
  <c r="AN21" i="92" s="1"/>
  <c r="V21" i="92"/>
  <c r="AM21" i="92" s="1"/>
  <c r="U21" i="92"/>
  <c r="AL21" i="92" s="1"/>
  <c r="T21" i="92"/>
  <c r="AK21" i="92" s="1"/>
  <c r="P21" i="92"/>
  <c r="Q21" i="92" s="1"/>
  <c r="O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T20" i="92"/>
  <c r="AH20" i="92"/>
  <c r="AI20" i="92" s="1"/>
  <c r="AG20" i="92"/>
  <c r="AX20" i="92" s="1"/>
  <c r="AF20" i="92"/>
  <c r="AW20" i="92" s="1"/>
  <c r="AE20" i="92"/>
  <c r="AV20" i="92" s="1"/>
  <c r="AD20" i="92"/>
  <c r="AU20" i="92" s="1"/>
  <c r="AC20" i="92"/>
  <c r="AB20" i="92"/>
  <c r="AS20" i="92" s="1"/>
  <c r="AA20" i="92"/>
  <c r="AR20" i="92" s="1"/>
  <c r="Z20" i="92"/>
  <c r="AQ20" i="92" s="1"/>
  <c r="Y20" i="92"/>
  <c r="AP20" i="92" s="1"/>
  <c r="X20" i="92"/>
  <c r="AO20" i="92" s="1"/>
  <c r="W20" i="92"/>
  <c r="AN20" i="92" s="1"/>
  <c r="V20" i="92"/>
  <c r="AM20" i="92" s="1"/>
  <c r="U20" i="92"/>
  <c r="AL20" i="92" s="1"/>
  <c r="T20" i="92"/>
  <c r="AK20" i="92" s="1"/>
  <c r="P20" i="92"/>
  <c r="Q20" i="92" s="1"/>
  <c r="O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T19" i="92"/>
  <c r="AK19" i="92"/>
  <c r="AX19" i="92"/>
  <c r="AW19" i="92"/>
  <c r="AV19" i="92"/>
  <c r="AU19" i="92"/>
  <c r="AS19" i="92"/>
  <c r="AR19" i="92"/>
  <c r="AQ19" i="92"/>
  <c r="AP19" i="92"/>
  <c r="AO19" i="92"/>
  <c r="AN19" i="92"/>
  <c r="AM19" i="92"/>
  <c r="AL19" i="92"/>
  <c r="A63" i="92"/>
  <c r="AY18" i="92"/>
  <c r="AZ18" i="92" s="1"/>
  <c r="AX18" i="92"/>
  <c r="AW18" i="92"/>
  <c r="AW23" i="92" s="1"/>
  <c r="AV18" i="92"/>
  <c r="AV23" i="92" s="1"/>
  <c r="AU18" i="92"/>
  <c r="AU23" i="92" s="1"/>
  <c r="AT18" i="92"/>
  <c r="AT23" i="92" s="1"/>
  <c r="AS18" i="92"/>
  <c r="AR18" i="92"/>
  <c r="AR23" i="92" s="1"/>
  <c r="AQ18" i="92"/>
  <c r="AQ23" i="92" s="1"/>
  <c r="AP18" i="92"/>
  <c r="AP23" i="92" s="1"/>
  <c r="AO18" i="92"/>
  <c r="AO23" i="92" s="1"/>
  <c r="AN18" i="92"/>
  <c r="AN23" i="92" s="1"/>
  <c r="AM18" i="92"/>
  <c r="AM23" i="92" s="1"/>
  <c r="AL18" i="92"/>
  <c r="AK18" i="92"/>
  <c r="AI18" i="92"/>
  <c r="Q18" i="92"/>
  <c r="AY17" i="92"/>
  <c r="AZ17" i="92" s="1"/>
  <c r="AX17" i="92"/>
  <c r="AW17" i="92"/>
  <c r="AV17" i="92"/>
  <c r="AU17" i="92"/>
  <c r="AT17" i="92"/>
  <c r="AS17" i="92"/>
  <c r="AR17" i="92"/>
  <c r="AQ17" i="92"/>
  <c r="AP17" i="92"/>
  <c r="AO17" i="92"/>
  <c r="AN17" i="92"/>
  <c r="AM17" i="92"/>
  <c r="AL17" i="92"/>
  <c r="AK17" i="92"/>
  <c r="AI17" i="92"/>
  <c r="Q17" i="92"/>
  <c r="AY16" i="92"/>
  <c r="AZ16" i="92" s="1"/>
  <c r="AX16" i="92"/>
  <c r="AW16" i="92"/>
  <c r="AV16" i="92"/>
  <c r="AU16" i="92"/>
  <c r="AT16" i="92"/>
  <c r="AS16" i="92"/>
  <c r="AR16" i="92"/>
  <c r="AQ16" i="92"/>
  <c r="AP16" i="92"/>
  <c r="AO16" i="92"/>
  <c r="AN16" i="92"/>
  <c r="AM16" i="92"/>
  <c r="AL16" i="92"/>
  <c r="AK16" i="92"/>
  <c r="AI16" i="92"/>
  <c r="Q16" i="92"/>
  <c r="AY15" i="92"/>
  <c r="AZ15" i="92" s="1"/>
  <c r="AX15" i="92"/>
  <c r="AW15" i="92"/>
  <c r="AV15" i="92"/>
  <c r="AU15" i="92"/>
  <c r="AT15" i="92"/>
  <c r="AS15" i="92"/>
  <c r="AR15" i="92"/>
  <c r="AQ15" i="92"/>
  <c r="AP15" i="92"/>
  <c r="AO15" i="92"/>
  <c r="AN15" i="92"/>
  <c r="AM15" i="92"/>
  <c r="AL15" i="92"/>
  <c r="AK15" i="92"/>
  <c r="AI15" i="92"/>
  <c r="Q15" i="92"/>
  <c r="AY14" i="92"/>
  <c r="AZ14" i="92" s="1"/>
  <c r="AX14" i="92"/>
  <c r="AW14" i="92"/>
  <c r="AV14" i="92"/>
  <c r="AU14" i="92"/>
  <c r="AT14" i="92"/>
  <c r="AS14" i="92"/>
  <c r="AR14" i="92"/>
  <c r="AQ14" i="92"/>
  <c r="AP14" i="92"/>
  <c r="AO14" i="92"/>
  <c r="AN14" i="92"/>
  <c r="AM14" i="92"/>
  <c r="AL14" i="92"/>
  <c r="AK14" i="92"/>
  <c r="AI14" i="92"/>
  <c r="Q14" i="92"/>
  <c r="AY13" i="92"/>
  <c r="AZ13" i="92" s="1"/>
  <c r="AX13" i="92"/>
  <c r="AW13" i="92"/>
  <c r="AV13" i="92"/>
  <c r="AU13" i="92"/>
  <c r="AT13" i="92"/>
  <c r="AS13" i="92"/>
  <c r="AR13" i="92"/>
  <c r="AQ13" i="92"/>
  <c r="AP13" i="92"/>
  <c r="AO13" i="92"/>
  <c r="AN13" i="92"/>
  <c r="AM13" i="92"/>
  <c r="AL13" i="92"/>
  <c r="AK13" i="92"/>
  <c r="AI13" i="92"/>
  <c r="Q13" i="92"/>
  <c r="AY12" i="92"/>
  <c r="AZ12" i="92" s="1"/>
  <c r="AX12" i="92"/>
  <c r="AW12" i="92"/>
  <c r="AV12" i="92"/>
  <c r="AU12" i="92"/>
  <c r="AT12" i="92"/>
  <c r="AS12" i="92"/>
  <c r="AR12" i="92"/>
  <c r="AQ12" i="92"/>
  <c r="AP12" i="92"/>
  <c r="AO12" i="92"/>
  <c r="AN12" i="92"/>
  <c r="AM12" i="92"/>
  <c r="AL12" i="92"/>
  <c r="AK12" i="92"/>
  <c r="AI12" i="92"/>
  <c r="Q12" i="92"/>
  <c r="AY11" i="92"/>
  <c r="AZ11" i="92" s="1"/>
  <c r="AX11" i="92"/>
  <c r="AW11" i="92"/>
  <c r="AV11" i="92"/>
  <c r="AU11" i="92"/>
  <c r="AT11" i="92"/>
  <c r="AS11" i="92"/>
  <c r="AR11" i="92"/>
  <c r="AQ11" i="92"/>
  <c r="AP11" i="92"/>
  <c r="AO11" i="92"/>
  <c r="AN11" i="92"/>
  <c r="AM11" i="92"/>
  <c r="AL11" i="92"/>
  <c r="AK11" i="92"/>
  <c r="AI11" i="92"/>
  <c r="Q11" i="92"/>
  <c r="AY10" i="92"/>
  <c r="AZ10" i="92" s="1"/>
  <c r="AX10" i="92"/>
  <c r="AW10" i="92"/>
  <c r="AV10" i="92"/>
  <c r="AU10" i="92"/>
  <c r="AT10" i="92"/>
  <c r="AS10" i="92"/>
  <c r="AR10" i="92"/>
  <c r="AQ10" i="92"/>
  <c r="AP10" i="92"/>
  <c r="AO10" i="92"/>
  <c r="AN10" i="92"/>
  <c r="AM10" i="92"/>
  <c r="AL10" i="92"/>
  <c r="AK10" i="92"/>
  <c r="AI10" i="92"/>
  <c r="Q10" i="92"/>
  <c r="AY9" i="92"/>
  <c r="AZ9" i="92" s="1"/>
  <c r="AX9" i="92"/>
  <c r="AW9" i="92"/>
  <c r="AV9" i="92"/>
  <c r="AU9" i="92"/>
  <c r="AT9" i="92"/>
  <c r="AS9" i="92"/>
  <c r="AR9" i="92"/>
  <c r="AQ9" i="92"/>
  <c r="AP9" i="92"/>
  <c r="AO9" i="92"/>
  <c r="AN9" i="92"/>
  <c r="AM9" i="92"/>
  <c r="AL9" i="92"/>
  <c r="AK9" i="92"/>
  <c r="AI9" i="92"/>
  <c r="Q9" i="92"/>
  <c r="AY8" i="92"/>
  <c r="AZ8" i="92" s="1"/>
  <c r="AX8" i="92"/>
  <c r="AW8" i="92"/>
  <c r="AV8" i="92"/>
  <c r="AU8" i="92"/>
  <c r="AT8" i="92"/>
  <c r="AS8" i="92"/>
  <c r="AR8" i="92"/>
  <c r="AQ8" i="92"/>
  <c r="AP8" i="92"/>
  <c r="AO8" i="92"/>
  <c r="AN8" i="92"/>
  <c r="AM8" i="92"/>
  <c r="AL8" i="92"/>
  <c r="AK8" i="92"/>
  <c r="AI8" i="92"/>
  <c r="Q8" i="92"/>
  <c r="AY7" i="92"/>
  <c r="AX7" i="92"/>
  <c r="AW7" i="92"/>
  <c r="AV7" i="92"/>
  <c r="AU7" i="92"/>
  <c r="AT7" i="92"/>
  <c r="AS7" i="92"/>
  <c r="AR7" i="92"/>
  <c r="AQ7" i="92"/>
  <c r="AP7" i="92"/>
  <c r="AO7" i="92"/>
  <c r="AN7" i="92"/>
  <c r="AM7" i="92"/>
  <c r="AL7" i="92"/>
  <c r="AK7" i="92"/>
  <c r="AI7" i="92"/>
  <c r="Q7" i="92"/>
  <c r="AT67" i="91"/>
  <c r="AH67" i="91"/>
  <c r="AY67" i="91" s="1"/>
  <c r="AZ67" i="91" s="1"/>
  <c r="AG67" i="91"/>
  <c r="AF67" i="91"/>
  <c r="AW67" i="91" s="1"/>
  <c r="AE67" i="91"/>
  <c r="AV67" i="91" s="1"/>
  <c r="AD67" i="91"/>
  <c r="AU67" i="91" s="1"/>
  <c r="AC67" i="91"/>
  <c r="AB67" i="91"/>
  <c r="AS67" i="91" s="1"/>
  <c r="AA67" i="91"/>
  <c r="AR67" i="91" s="1"/>
  <c r="Z67" i="91"/>
  <c r="AQ67" i="91" s="1"/>
  <c r="Y67" i="91"/>
  <c r="AP67" i="91" s="1"/>
  <c r="X67" i="91"/>
  <c r="W67" i="91"/>
  <c r="AN67" i="91" s="1"/>
  <c r="V67" i="91"/>
  <c r="AM67" i="91" s="1"/>
  <c r="U67" i="91"/>
  <c r="AL67" i="91" s="1"/>
  <c r="T67" i="91"/>
  <c r="AK67" i="91" s="1"/>
  <c r="P67" i="91"/>
  <c r="Q67" i="91" s="1"/>
  <c r="O67" i="91"/>
  <c r="N67" i="91"/>
  <c r="M67" i="91"/>
  <c r="L67" i="91"/>
  <c r="K67" i="91"/>
  <c r="J67" i="91"/>
  <c r="I67" i="91"/>
  <c r="H67" i="91"/>
  <c r="G67" i="91"/>
  <c r="F67" i="91"/>
  <c r="AO67" i="91" s="1"/>
  <c r="E67" i="91"/>
  <c r="D67" i="91"/>
  <c r="C67" i="91"/>
  <c r="B67" i="91"/>
  <c r="AH66" i="91"/>
  <c r="AY66" i="91" s="1"/>
  <c r="AZ66" i="91" s="1"/>
  <c r="AG66" i="91"/>
  <c r="AF66" i="91"/>
  <c r="AW66" i="91" s="1"/>
  <c r="AE66" i="91"/>
  <c r="AV66" i="91" s="1"/>
  <c r="AD66" i="91"/>
  <c r="AU66" i="91" s="1"/>
  <c r="AC66" i="91"/>
  <c r="AT66" i="91" s="1"/>
  <c r="AB66" i="91"/>
  <c r="AS66" i="91" s="1"/>
  <c r="AA66" i="91"/>
  <c r="AR66" i="91" s="1"/>
  <c r="Z66" i="91"/>
  <c r="AQ66" i="91" s="1"/>
  <c r="Y66" i="91"/>
  <c r="AP66" i="91" s="1"/>
  <c r="X66" i="91"/>
  <c r="AO66" i="91" s="1"/>
  <c r="W66" i="91"/>
  <c r="AN66" i="91" s="1"/>
  <c r="V66" i="91"/>
  <c r="AM66" i="91" s="1"/>
  <c r="U66" i="91"/>
  <c r="AL66" i="91" s="1"/>
  <c r="T66" i="91"/>
  <c r="AK66" i="91" s="1"/>
  <c r="Q66" i="91"/>
  <c r="O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H65" i="91"/>
  <c r="AI65" i="91" s="1"/>
  <c r="AG65" i="91"/>
  <c r="AF65" i="91"/>
  <c r="AW65" i="91" s="1"/>
  <c r="AE65" i="91"/>
  <c r="AV65" i="91" s="1"/>
  <c r="AD65" i="91"/>
  <c r="AU65" i="91" s="1"/>
  <c r="AC65" i="91"/>
  <c r="AT65" i="91" s="1"/>
  <c r="AB65" i="91"/>
  <c r="AS65" i="91" s="1"/>
  <c r="AA65" i="91"/>
  <c r="AR65" i="91" s="1"/>
  <c r="Z65" i="91"/>
  <c r="AQ65" i="91" s="1"/>
  <c r="Y65" i="91"/>
  <c r="AP65" i="91" s="1"/>
  <c r="X65" i="91"/>
  <c r="AO65" i="91" s="1"/>
  <c r="W65" i="91"/>
  <c r="AN65" i="91" s="1"/>
  <c r="V65" i="91"/>
  <c r="AM65" i="91" s="1"/>
  <c r="U65" i="91"/>
  <c r="AL65" i="91" s="1"/>
  <c r="T65" i="91"/>
  <c r="AK65" i="91" s="1"/>
  <c r="P65" i="91"/>
  <c r="Q65" i="91" s="1"/>
  <c r="O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H64" i="91"/>
  <c r="AI64" i="91" s="1"/>
  <c r="AG64" i="91"/>
  <c r="AF64" i="91"/>
  <c r="AW64" i="91" s="1"/>
  <c r="AE64" i="91"/>
  <c r="AV64" i="91" s="1"/>
  <c r="AD64" i="91"/>
  <c r="AU64" i="91" s="1"/>
  <c r="AC64" i="91"/>
  <c r="AT64" i="91" s="1"/>
  <c r="AB64" i="91"/>
  <c r="AS64" i="91" s="1"/>
  <c r="AA64" i="91"/>
  <c r="AR64" i="91" s="1"/>
  <c r="Z64" i="91"/>
  <c r="AQ64" i="91" s="1"/>
  <c r="Y64" i="91"/>
  <c r="AP64" i="91" s="1"/>
  <c r="X64" i="91"/>
  <c r="AO64" i="91" s="1"/>
  <c r="W64" i="91"/>
  <c r="AN64" i="91" s="1"/>
  <c r="V64" i="91"/>
  <c r="AM64" i="91" s="1"/>
  <c r="U64" i="91"/>
  <c r="AL64" i="91" s="1"/>
  <c r="T64" i="91"/>
  <c r="AK64" i="91" s="1"/>
  <c r="P64" i="91"/>
  <c r="Q64" i="91" s="1"/>
  <c r="O64" i="91"/>
  <c r="N64" i="91"/>
  <c r="M64" i="91"/>
  <c r="L64" i="91"/>
  <c r="K64" i="91"/>
  <c r="J64" i="91"/>
  <c r="I64" i="91"/>
  <c r="H64" i="91"/>
  <c r="G64" i="91"/>
  <c r="F64" i="91"/>
  <c r="E64" i="91"/>
  <c r="D64" i="91"/>
  <c r="C64" i="91"/>
  <c r="B64" i="91"/>
  <c r="AI63" i="91"/>
  <c r="AW63" i="91"/>
  <c r="AV63" i="91"/>
  <c r="AU63" i="91"/>
  <c r="AR63" i="91"/>
  <c r="AQ63" i="91"/>
  <c r="AP63" i="91"/>
  <c r="AO63" i="91"/>
  <c r="AN63" i="91"/>
  <c r="AM63" i="91"/>
  <c r="AL63" i="91"/>
  <c r="AK63" i="91"/>
  <c r="A63" i="91"/>
  <c r="AY62" i="91"/>
  <c r="AZ62" i="91" s="1"/>
  <c r="AX62" i="91"/>
  <c r="AW62" i="91"/>
  <c r="AV62" i="91"/>
  <c r="AU62" i="91"/>
  <c r="AT62" i="91"/>
  <c r="AS62" i="91"/>
  <c r="AR62" i="91"/>
  <c r="AQ62" i="91"/>
  <c r="AP62" i="91"/>
  <c r="AO62" i="91"/>
  <c r="AN62" i="91"/>
  <c r="AM62" i="91"/>
  <c r="AL62" i="91"/>
  <c r="AK62" i="91"/>
  <c r="AI62" i="91"/>
  <c r="Q62" i="91"/>
  <c r="AY61" i="91"/>
  <c r="AZ61" i="91" s="1"/>
  <c r="AX61" i="91"/>
  <c r="AW61" i="91"/>
  <c r="AV61" i="91"/>
  <c r="AU61" i="91"/>
  <c r="AT61" i="91"/>
  <c r="AS61" i="91"/>
  <c r="AR61" i="91"/>
  <c r="AQ61" i="91"/>
  <c r="AP61" i="91"/>
  <c r="AO61" i="91"/>
  <c r="AN61" i="91"/>
  <c r="AM61" i="91"/>
  <c r="AL61" i="91"/>
  <c r="AK61" i="91"/>
  <c r="AI61" i="91"/>
  <c r="Q61" i="91"/>
  <c r="AY60" i="91"/>
  <c r="AZ60" i="91" s="1"/>
  <c r="AX60" i="91"/>
  <c r="AW60" i="91"/>
  <c r="AV60" i="91"/>
  <c r="AU60" i="91"/>
  <c r="AT60" i="91"/>
  <c r="AS60" i="91"/>
  <c r="AR60" i="91"/>
  <c r="AQ60" i="91"/>
  <c r="AP60" i="91"/>
  <c r="AO60" i="91"/>
  <c r="AN60" i="91"/>
  <c r="AM60" i="91"/>
  <c r="AL60" i="91"/>
  <c r="AK60" i="91"/>
  <c r="AI60" i="91"/>
  <c r="Q60" i="91"/>
  <c r="AY59" i="91"/>
  <c r="AZ59" i="91" s="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L59" i="91"/>
  <c r="AK59" i="91"/>
  <c r="AI59" i="91"/>
  <c r="Q59" i="91"/>
  <c r="AY58" i="91"/>
  <c r="AZ58" i="91" s="1"/>
  <c r="AX58" i="91"/>
  <c r="AW58" i="91"/>
  <c r="AV58" i="91"/>
  <c r="AU58" i="91"/>
  <c r="AT58" i="91"/>
  <c r="AS58" i="91"/>
  <c r="AR58" i="91"/>
  <c r="AQ58" i="91"/>
  <c r="AP58" i="91"/>
  <c r="AO58" i="91"/>
  <c r="AN58" i="91"/>
  <c r="AM58" i="91"/>
  <c r="AL58" i="91"/>
  <c r="AK58" i="91"/>
  <c r="AI58" i="91"/>
  <c r="Q58" i="91"/>
  <c r="AY57" i="91"/>
  <c r="AZ57" i="91" s="1"/>
  <c r="AX57" i="91"/>
  <c r="AW57" i="91"/>
  <c r="AV57" i="91"/>
  <c r="AU57" i="91"/>
  <c r="AT57" i="91"/>
  <c r="AS57" i="91"/>
  <c r="AR57" i="91"/>
  <c r="AQ57" i="91"/>
  <c r="AP57" i="91"/>
  <c r="AO57" i="91"/>
  <c r="AN57" i="91"/>
  <c r="AM57" i="91"/>
  <c r="AL57" i="91"/>
  <c r="AK57" i="91"/>
  <c r="AI57" i="91"/>
  <c r="Q57" i="91"/>
  <c r="AY56" i="91"/>
  <c r="AZ56" i="91" s="1"/>
  <c r="AX56" i="91"/>
  <c r="AW56" i="91"/>
  <c r="AV56" i="91"/>
  <c r="AU56" i="91"/>
  <c r="AT56" i="91"/>
  <c r="AS56" i="91"/>
  <c r="AR56" i="91"/>
  <c r="AQ56" i="91"/>
  <c r="AP56" i="91"/>
  <c r="AO56" i="91"/>
  <c r="AN56" i="91"/>
  <c r="AM56" i="91"/>
  <c r="AL56" i="91"/>
  <c r="AK56" i="91"/>
  <c r="AI56" i="91"/>
  <c r="Q56" i="91"/>
  <c r="AY55" i="91"/>
  <c r="AZ55" i="91" s="1"/>
  <c r="AX55" i="91"/>
  <c r="AW55" i="91"/>
  <c r="AV55" i="91"/>
  <c r="AU55" i="91"/>
  <c r="AT55" i="91"/>
  <c r="AS55" i="91"/>
  <c r="AR55" i="91"/>
  <c r="AQ55" i="91"/>
  <c r="AP55" i="91"/>
  <c r="AO55" i="91"/>
  <c r="AN55" i="91"/>
  <c r="AM55" i="91"/>
  <c r="AL55" i="91"/>
  <c r="AK55" i="91"/>
  <c r="AI55" i="91"/>
  <c r="Q55" i="91"/>
  <c r="AY54" i="91"/>
  <c r="AZ54" i="91" s="1"/>
  <c r="AX54" i="91"/>
  <c r="AW54" i="91"/>
  <c r="AV54" i="91"/>
  <c r="AU54" i="91"/>
  <c r="AT54" i="91"/>
  <c r="AS54" i="91"/>
  <c r="AR54" i="91"/>
  <c r="AQ54" i="91"/>
  <c r="AP54" i="91"/>
  <c r="AO54" i="91"/>
  <c r="AN54" i="91"/>
  <c r="AM54" i="91"/>
  <c r="AL54" i="91"/>
  <c r="AK54" i="91"/>
  <c r="AI54" i="91"/>
  <c r="Q54" i="91"/>
  <c r="AY53" i="91"/>
  <c r="AZ53" i="91" s="1"/>
  <c r="AX53" i="91"/>
  <c r="AW53" i="91"/>
  <c r="AV53" i="91"/>
  <c r="AU53" i="91"/>
  <c r="AT53" i="91"/>
  <c r="AS53" i="91"/>
  <c r="AR53" i="91"/>
  <c r="AQ53" i="91"/>
  <c r="AP53" i="91"/>
  <c r="AO53" i="91"/>
  <c r="AN53" i="91"/>
  <c r="AM53" i="91"/>
  <c r="AL53" i="91"/>
  <c r="AK53" i="91"/>
  <c r="AI53" i="91"/>
  <c r="Q53" i="91"/>
  <c r="AY52" i="91"/>
  <c r="AZ52" i="91" s="1"/>
  <c r="AX52" i="91"/>
  <c r="AW52" i="91"/>
  <c r="AV52" i="91"/>
  <c r="AU52" i="91"/>
  <c r="AT52" i="91"/>
  <c r="AS52" i="91"/>
  <c r="AR52" i="91"/>
  <c r="AQ52" i="91"/>
  <c r="AP52" i="91"/>
  <c r="AO52" i="91"/>
  <c r="AN52" i="91"/>
  <c r="AM52" i="91"/>
  <c r="AL52" i="91"/>
  <c r="AK52" i="91"/>
  <c r="AI52" i="91"/>
  <c r="Q52" i="91"/>
  <c r="AY51" i="91"/>
  <c r="AX51" i="91"/>
  <c r="AW51" i="91"/>
  <c r="AV51" i="91"/>
  <c r="AU51" i="91"/>
  <c r="AT51" i="91"/>
  <c r="AS51" i="91"/>
  <c r="AR51" i="91"/>
  <c r="AQ51" i="91"/>
  <c r="AP51" i="91"/>
  <c r="AO51" i="91"/>
  <c r="AN51" i="91"/>
  <c r="AM51" i="91"/>
  <c r="AL51" i="91"/>
  <c r="AK51" i="91"/>
  <c r="AI51" i="91"/>
  <c r="Q51" i="91"/>
  <c r="AZ48" i="91"/>
  <c r="AY45" i="91"/>
  <c r="AZ45" i="91" s="1"/>
  <c r="AU45" i="91"/>
  <c r="AT45" i="91"/>
  <c r="AS45" i="91"/>
  <c r="AP45" i="91"/>
  <c r="AM45" i="91"/>
  <c r="AL45" i="91"/>
  <c r="AK45" i="91"/>
  <c r="AI45" i="91"/>
  <c r="AG45" i="91"/>
  <c r="AF45" i="91"/>
  <c r="AW45" i="91" s="1"/>
  <c r="AE45" i="91"/>
  <c r="AD45" i="91"/>
  <c r="AC45" i="91"/>
  <c r="AB45" i="91"/>
  <c r="AA45" i="91"/>
  <c r="AR45" i="91" s="1"/>
  <c r="Z45" i="91"/>
  <c r="AQ45" i="91" s="1"/>
  <c r="Y45" i="91"/>
  <c r="X45" i="91"/>
  <c r="AO45" i="91" s="1"/>
  <c r="W45" i="91"/>
  <c r="V45" i="91"/>
  <c r="U45" i="91"/>
  <c r="T45" i="91"/>
  <c r="Q45" i="91"/>
  <c r="O45" i="91"/>
  <c r="AX45" i="91" s="1"/>
  <c r="N45" i="91"/>
  <c r="M45" i="91"/>
  <c r="AV45" i="91" s="1"/>
  <c r="L45" i="91"/>
  <c r="K45" i="91"/>
  <c r="J45" i="91"/>
  <c r="I45" i="91"/>
  <c r="H45" i="91"/>
  <c r="G45" i="91"/>
  <c r="F45" i="91"/>
  <c r="E45" i="91"/>
  <c r="AN45" i="91" s="1"/>
  <c r="D45" i="91"/>
  <c r="C45" i="91"/>
  <c r="B45" i="91"/>
  <c r="AY44" i="91"/>
  <c r="AZ44" i="91" s="1"/>
  <c r="AV44" i="91"/>
  <c r="AS44" i="91"/>
  <c r="AR44" i="91"/>
  <c r="AQ44" i="91"/>
  <c r="AN44" i="91"/>
  <c r="AK44" i="91"/>
  <c r="AI44" i="91"/>
  <c r="AG44" i="91"/>
  <c r="AX44" i="91" s="1"/>
  <c r="AF44" i="91"/>
  <c r="AW44" i="91" s="1"/>
  <c r="AE44" i="91"/>
  <c r="AD44" i="91"/>
  <c r="AU44" i="91" s="1"/>
  <c r="AC44" i="91"/>
  <c r="AB44" i="91"/>
  <c r="AA44" i="91"/>
  <c r="Z44" i="91"/>
  <c r="Y44" i="91"/>
  <c r="AP44" i="91" s="1"/>
  <c r="X44" i="91"/>
  <c r="AO44" i="91" s="1"/>
  <c r="W44" i="91"/>
  <c r="V44" i="91"/>
  <c r="AM44" i="91" s="1"/>
  <c r="U44" i="91"/>
  <c r="T44" i="91"/>
  <c r="Q44" i="91"/>
  <c r="O44" i="91"/>
  <c r="N44" i="91"/>
  <c r="M44" i="91"/>
  <c r="L44" i="91"/>
  <c r="K44" i="91"/>
  <c r="AT44" i="91" s="1"/>
  <c r="J44" i="91"/>
  <c r="I44" i="91"/>
  <c r="H44" i="91"/>
  <c r="G44" i="91"/>
  <c r="F44" i="91"/>
  <c r="E44" i="91"/>
  <c r="D44" i="91"/>
  <c r="C44" i="91"/>
  <c r="AL44" i="91" s="1"/>
  <c r="B44" i="91"/>
  <c r="AH43" i="91"/>
  <c r="AI43" i="91" s="1"/>
  <c r="AG43" i="91"/>
  <c r="AF43" i="91"/>
  <c r="AW43" i="91" s="1"/>
  <c r="AE43" i="91"/>
  <c r="AV43" i="91" s="1"/>
  <c r="AD43" i="91"/>
  <c r="AU43" i="91" s="1"/>
  <c r="AC43" i="91"/>
  <c r="AT43" i="91" s="1"/>
  <c r="AB43" i="91"/>
  <c r="AS43" i="91" s="1"/>
  <c r="AA43" i="91"/>
  <c r="AR43" i="91" s="1"/>
  <c r="Z43" i="91"/>
  <c r="AQ43" i="91" s="1"/>
  <c r="Y43" i="91"/>
  <c r="X43" i="91"/>
  <c r="AO43" i="91" s="1"/>
  <c r="W43" i="91"/>
  <c r="AN43" i="91" s="1"/>
  <c r="V43" i="91"/>
  <c r="AM43" i="91" s="1"/>
  <c r="U43" i="91"/>
  <c r="AL43" i="91" s="1"/>
  <c r="T43" i="91"/>
  <c r="AK43" i="91" s="1"/>
  <c r="P43" i="91"/>
  <c r="Q43" i="91" s="1"/>
  <c r="O43" i="91"/>
  <c r="N43" i="91"/>
  <c r="M43" i="91"/>
  <c r="L43" i="91"/>
  <c r="K43" i="91"/>
  <c r="J43" i="91"/>
  <c r="I43" i="91"/>
  <c r="H43" i="91"/>
  <c r="G43" i="91"/>
  <c r="AP43" i="91" s="1"/>
  <c r="F43" i="91"/>
  <c r="E43" i="91"/>
  <c r="D43" i="91"/>
  <c r="C43" i="91"/>
  <c r="B43" i="91"/>
  <c r="AH42" i="91"/>
  <c r="AY42" i="91" s="1"/>
  <c r="AZ42" i="91" s="1"/>
  <c r="AG42" i="91"/>
  <c r="AF42" i="91"/>
  <c r="AW42" i="91" s="1"/>
  <c r="AE42" i="91"/>
  <c r="AV42" i="91" s="1"/>
  <c r="AD42" i="91"/>
  <c r="AU42" i="91" s="1"/>
  <c r="AC42" i="91"/>
  <c r="AT42" i="91" s="1"/>
  <c r="AB42" i="91"/>
  <c r="AS42" i="91" s="1"/>
  <c r="AA42" i="91"/>
  <c r="AR42" i="91" s="1"/>
  <c r="Z42" i="91"/>
  <c r="AQ42" i="91" s="1"/>
  <c r="Y42" i="91"/>
  <c r="AP42" i="91" s="1"/>
  <c r="X42" i="91"/>
  <c r="AO42" i="91" s="1"/>
  <c r="W42" i="91"/>
  <c r="AN42" i="91" s="1"/>
  <c r="V42" i="91"/>
  <c r="AM42" i="91" s="1"/>
  <c r="U42" i="91"/>
  <c r="AL42" i="91" s="1"/>
  <c r="T42" i="91"/>
  <c r="AK42" i="91" s="1"/>
  <c r="P42" i="91"/>
  <c r="Q42" i="91" s="1"/>
  <c r="O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X41" i="91"/>
  <c r="AW41" i="91"/>
  <c r="AU41" i="91"/>
  <c r="AT41" i="91"/>
  <c r="AQ41" i="91"/>
  <c r="AP41" i="91"/>
  <c r="AO41" i="91"/>
  <c r="AN41" i="91"/>
  <c r="AL41" i="91"/>
  <c r="AK41" i="91"/>
  <c r="A41" i="91"/>
  <c r="AY40" i="91"/>
  <c r="AZ40" i="91" s="1"/>
  <c r="AX40" i="91"/>
  <c r="AW40" i="91"/>
  <c r="AV40" i="91"/>
  <c r="AU40" i="91"/>
  <c r="AT40" i="91"/>
  <c r="AS40" i="91"/>
  <c r="AR40" i="91"/>
  <c r="AQ40" i="91"/>
  <c r="AP40" i="91"/>
  <c r="AO40" i="91"/>
  <c r="AN40" i="91"/>
  <c r="AM40" i="91"/>
  <c r="AL40" i="91"/>
  <c r="AK40" i="91"/>
  <c r="AI40" i="91"/>
  <c r="Q40" i="91"/>
  <c r="AY39" i="91"/>
  <c r="AZ39" i="91" s="1"/>
  <c r="AX39" i="91"/>
  <c r="AW39" i="91"/>
  <c r="AV39" i="91"/>
  <c r="AU39" i="91"/>
  <c r="AT39" i="91"/>
  <c r="AS39" i="91"/>
  <c r="AR39" i="91"/>
  <c r="AQ39" i="91"/>
  <c r="AP39" i="91"/>
  <c r="AO39" i="91"/>
  <c r="AN39" i="91"/>
  <c r="AM39" i="91"/>
  <c r="AL39" i="91"/>
  <c r="AK39" i="91"/>
  <c r="AI39" i="91"/>
  <c r="Q39" i="91"/>
  <c r="AY38" i="91"/>
  <c r="AZ38" i="91" s="1"/>
  <c r="AX38" i="91"/>
  <c r="AW38" i="91"/>
  <c r="AV38" i="91"/>
  <c r="AU38" i="91"/>
  <c r="AT38" i="91"/>
  <c r="AS38" i="91"/>
  <c r="AR38" i="91"/>
  <c r="AQ38" i="91"/>
  <c r="AP38" i="91"/>
  <c r="AO38" i="91"/>
  <c r="AN38" i="91"/>
  <c r="AM38" i="91"/>
  <c r="AL38" i="91"/>
  <c r="AK38" i="91"/>
  <c r="AI38" i="91"/>
  <c r="Q38" i="91"/>
  <c r="AY37" i="91"/>
  <c r="AZ37" i="91" s="1"/>
  <c r="AX37" i="91"/>
  <c r="AW37" i="91"/>
  <c r="AV37" i="91"/>
  <c r="AU37" i="91"/>
  <c r="AT37" i="91"/>
  <c r="AS37" i="91"/>
  <c r="AR37" i="91"/>
  <c r="AQ37" i="91"/>
  <c r="AP37" i="91"/>
  <c r="AO37" i="91"/>
  <c r="AN37" i="91"/>
  <c r="AM37" i="91"/>
  <c r="AL37" i="91"/>
  <c r="AK37" i="91"/>
  <c r="AI37" i="91"/>
  <c r="Q37" i="91"/>
  <c r="AY36" i="91"/>
  <c r="AZ36" i="91" s="1"/>
  <c r="AX36" i="91"/>
  <c r="AW36" i="91"/>
  <c r="AV36" i="91"/>
  <c r="AU36" i="91"/>
  <c r="AT36" i="91"/>
  <c r="AS36" i="91"/>
  <c r="AR36" i="91"/>
  <c r="AQ36" i="91"/>
  <c r="AP36" i="91"/>
  <c r="AO36" i="91"/>
  <c r="AN36" i="91"/>
  <c r="AM36" i="91"/>
  <c r="AL36" i="91"/>
  <c r="AK36" i="91"/>
  <c r="AI36" i="91"/>
  <c r="Q36" i="91"/>
  <c r="AY35" i="91"/>
  <c r="AZ35" i="91" s="1"/>
  <c r="AX35" i="91"/>
  <c r="AW35" i="91"/>
  <c r="AV35" i="91"/>
  <c r="AU35" i="91"/>
  <c r="AT35" i="91"/>
  <c r="AS35" i="91"/>
  <c r="AR35" i="91"/>
  <c r="AQ35" i="91"/>
  <c r="AP35" i="91"/>
  <c r="AO35" i="91"/>
  <c r="AN35" i="91"/>
  <c r="AM35" i="91"/>
  <c r="AL35" i="91"/>
  <c r="AK35" i="91"/>
  <c r="AI35" i="91"/>
  <c r="Q35" i="91"/>
  <c r="AY34" i="91"/>
  <c r="AZ34" i="91" s="1"/>
  <c r="AX34" i="91"/>
  <c r="AW34" i="91"/>
  <c r="AV34" i="91"/>
  <c r="AU34" i="91"/>
  <c r="AT34" i="91"/>
  <c r="AS34" i="91"/>
  <c r="AR34" i="91"/>
  <c r="AQ34" i="91"/>
  <c r="AP34" i="91"/>
  <c r="AO34" i="91"/>
  <c r="AN34" i="91"/>
  <c r="AM34" i="91"/>
  <c r="AL34" i="91"/>
  <c r="AK34" i="91"/>
  <c r="AI34" i="91"/>
  <c r="Q34" i="91"/>
  <c r="AY33" i="91"/>
  <c r="AZ33" i="91" s="1"/>
  <c r="AX33" i="91"/>
  <c r="AW33" i="91"/>
  <c r="AV33" i="91"/>
  <c r="AU33" i="91"/>
  <c r="AT33" i="91"/>
  <c r="AS33" i="91"/>
  <c r="AR33" i="91"/>
  <c r="AQ33" i="91"/>
  <c r="AP33" i="91"/>
  <c r="AO33" i="91"/>
  <c r="AN33" i="91"/>
  <c r="AM33" i="91"/>
  <c r="AL33" i="91"/>
  <c r="AK33" i="91"/>
  <c r="AI33" i="91"/>
  <c r="Q33" i="91"/>
  <c r="AY32" i="91"/>
  <c r="AZ32" i="91" s="1"/>
  <c r="AX32" i="91"/>
  <c r="AW32" i="91"/>
  <c r="AV32" i="91"/>
  <c r="AU32" i="91"/>
  <c r="AT32" i="91"/>
  <c r="AS32" i="91"/>
  <c r="AR32" i="91"/>
  <c r="AQ32" i="91"/>
  <c r="AP32" i="91"/>
  <c r="AO32" i="91"/>
  <c r="AN32" i="91"/>
  <c r="AM32" i="91"/>
  <c r="AL32" i="91"/>
  <c r="AK32" i="91"/>
  <c r="AI32" i="91"/>
  <c r="Q32" i="91"/>
  <c r="AY31" i="91"/>
  <c r="AZ31" i="91" s="1"/>
  <c r="AX31" i="91"/>
  <c r="AW31" i="91"/>
  <c r="AV31" i="91"/>
  <c r="AU31" i="91"/>
  <c r="AT31" i="91"/>
  <c r="AS31" i="91"/>
  <c r="AR31" i="91"/>
  <c r="AQ31" i="91"/>
  <c r="AP31" i="91"/>
  <c r="AO31" i="91"/>
  <c r="AN31" i="91"/>
  <c r="AM31" i="91"/>
  <c r="AL31" i="91"/>
  <c r="AK31" i="91"/>
  <c r="AI31" i="91"/>
  <c r="Q31" i="91"/>
  <c r="AY30" i="91"/>
  <c r="AZ30" i="91" s="1"/>
  <c r="AX30" i="91"/>
  <c r="AW30" i="91"/>
  <c r="AV30" i="91"/>
  <c r="AU30" i="91"/>
  <c r="AT30" i="91"/>
  <c r="AS30" i="91"/>
  <c r="AR30" i="91"/>
  <c r="AQ30" i="91"/>
  <c r="AP30" i="91"/>
  <c r="AO30" i="91"/>
  <c r="AN30" i="91"/>
  <c r="AM30" i="91"/>
  <c r="AL30" i="91"/>
  <c r="AK30" i="91"/>
  <c r="AI30" i="91"/>
  <c r="Q30" i="91"/>
  <c r="AY29" i="91"/>
  <c r="AX29" i="91"/>
  <c r="AW29" i="91"/>
  <c r="AV29" i="91"/>
  <c r="AU29" i="91"/>
  <c r="AT29" i="91"/>
  <c r="AS29" i="91"/>
  <c r="AR29" i="91"/>
  <c r="AQ29" i="91"/>
  <c r="AP29" i="91"/>
  <c r="AO29" i="91"/>
  <c r="AN29" i="91"/>
  <c r="AM29" i="91"/>
  <c r="AL29" i="91"/>
  <c r="AK29" i="91"/>
  <c r="AI29" i="91"/>
  <c r="Q29" i="91"/>
  <c r="AZ26" i="91"/>
  <c r="AH23" i="91"/>
  <c r="AY23" i="91" s="1"/>
  <c r="AZ23" i="91" s="1"/>
  <c r="AG23" i="91"/>
  <c r="AF23" i="91"/>
  <c r="AW23" i="91" s="1"/>
  <c r="AE23" i="91"/>
  <c r="AV23" i="91" s="1"/>
  <c r="AD23" i="91"/>
  <c r="AU23" i="91" s="1"/>
  <c r="AC23" i="91"/>
  <c r="AT23" i="91" s="1"/>
  <c r="AB23" i="91"/>
  <c r="AS23" i="91" s="1"/>
  <c r="AA23" i="91"/>
  <c r="AR23" i="91" s="1"/>
  <c r="Z23" i="91"/>
  <c r="Y23" i="91"/>
  <c r="AP23" i="91" s="1"/>
  <c r="X23" i="91"/>
  <c r="AO23" i="91" s="1"/>
  <c r="W23" i="91"/>
  <c r="AN23" i="91" s="1"/>
  <c r="V23" i="91"/>
  <c r="AM23" i="91" s="1"/>
  <c r="U23" i="91"/>
  <c r="AL23" i="91" s="1"/>
  <c r="T23" i="91"/>
  <c r="AK23" i="91" s="1"/>
  <c r="P23" i="91"/>
  <c r="Q23" i="91" s="1"/>
  <c r="O23" i="91"/>
  <c r="N23" i="91"/>
  <c r="M23" i="91"/>
  <c r="L23" i="91"/>
  <c r="K23" i="91"/>
  <c r="J23" i="91"/>
  <c r="I23" i="91"/>
  <c r="H23" i="91"/>
  <c r="AQ23" i="91" s="1"/>
  <c r="G23" i="91"/>
  <c r="F23" i="91"/>
  <c r="E23" i="91"/>
  <c r="D23" i="91"/>
  <c r="C23" i="91"/>
  <c r="B23" i="91"/>
  <c r="AH22" i="91"/>
  <c r="AY22" i="91" s="1"/>
  <c r="AZ22" i="91" s="1"/>
  <c r="AG22" i="91"/>
  <c r="AX22" i="91" s="1"/>
  <c r="AF22" i="91"/>
  <c r="AW22" i="91" s="1"/>
  <c r="AE22" i="91"/>
  <c r="AV22" i="91" s="1"/>
  <c r="AD22" i="91"/>
  <c r="AU22" i="91" s="1"/>
  <c r="AC22" i="91"/>
  <c r="AT22" i="91" s="1"/>
  <c r="AB22" i="91"/>
  <c r="AS22" i="91" s="1"/>
  <c r="AA22" i="91"/>
  <c r="AR22" i="91" s="1"/>
  <c r="Z22" i="91"/>
  <c r="AQ22" i="91" s="1"/>
  <c r="Y22" i="91"/>
  <c r="AP22" i="91" s="1"/>
  <c r="X22" i="91"/>
  <c r="AO22" i="91" s="1"/>
  <c r="W22" i="91"/>
  <c r="AN22" i="91" s="1"/>
  <c r="V22" i="91"/>
  <c r="AM22" i="91" s="1"/>
  <c r="U22" i="91"/>
  <c r="AL22" i="91" s="1"/>
  <c r="T22" i="91"/>
  <c r="AK22" i="91" s="1"/>
  <c r="P22" i="91"/>
  <c r="Q22" i="91" s="1"/>
  <c r="O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H21" i="91"/>
  <c r="AI21" i="91" s="1"/>
  <c r="AG21" i="91"/>
  <c r="AX21" i="91" s="1"/>
  <c r="AF21" i="91"/>
  <c r="AW21" i="91" s="1"/>
  <c r="AE21" i="91"/>
  <c r="AV21" i="91" s="1"/>
  <c r="AD21" i="91"/>
  <c r="AU21" i="91" s="1"/>
  <c r="AC21" i="91"/>
  <c r="AT21" i="91" s="1"/>
  <c r="AB21" i="91"/>
  <c r="AS21" i="91" s="1"/>
  <c r="AA21" i="91"/>
  <c r="AR21" i="91" s="1"/>
  <c r="Z21" i="91"/>
  <c r="AQ21" i="91" s="1"/>
  <c r="Y21" i="91"/>
  <c r="AP21" i="91" s="1"/>
  <c r="X21" i="91"/>
  <c r="AO21" i="91" s="1"/>
  <c r="W21" i="91"/>
  <c r="AN21" i="91" s="1"/>
  <c r="V21" i="91"/>
  <c r="AM21" i="91" s="1"/>
  <c r="U21" i="91"/>
  <c r="AL21" i="91" s="1"/>
  <c r="T21" i="91"/>
  <c r="AK21" i="91" s="1"/>
  <c r="P21" i="91"/>
  <c r="Q21" i="91" s="1"/>
  <c r="O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H20" i="91"/>
  <c r="AY20" i="91" s="1"/>
  <c r="AZ20" i="91" s="1"/>
  <c r="AG20" i="91"/>
  <c r="AF20" i="91"/>
  <c r="AW20" i="91" s="1"/>
  <c r="AE20" i="91"/>
  <c r="AV20" i="91" s="1"/>
  <c r="AD20" i="91"/>
  <c r="AU20" i="91" s="1"/>
  <c r="AC20" i="91"/>
  <c r="AT20" i="91" s="1"/>
  <c r="AB20" i="91"/>
  <c r="AS20" i="91" s="1"/>
  <c r="AA20" i="91"/>
  <c r="AR20" i="91" s="1"/>
  <c r="Z20" i="91"/>
  <c r="AQ20" i="91" s="1"/>
  <c r="Y20" i="91"/>
  <c r="AP20" i="91" s="1"/>
  <c r="X20" i="91"/>
  <c r="AO20" i="91" s="1"/>
  <c r="W20" i="91"/>
  <c r="AN20" i="91" s="1"/>
  <c r="V20" i="91"/>
  <c r="AM20" i="91" s="1"/>
  <c r="U20" i="91"/>
  <c r="AL20" i="91" s="1"/>
  <c r="T20" i="91"/>
  <c r="AK20" i="91" s="1"/>
  <c r="P20" i="91"/>
  <c r="Q20" i="91" s="1"/>
  <c r="O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AW19" i="91"/>
  <c r="AV19" i="91"/>
  <c r="AT19" i="91"/>
  <c r="AQ19" i="91"/>
  <c r="AP19" i="91"/>
  <c r="AO19" i="91"/>
  <c r="AN19" i="91"/>
  <c r="AL19" i="91"/>
  <c r="AK19" i="91"/>
  <c r="AY18" i="91"/>
  <c r="AZ18" i="91" s="1"/>
  <c r="AX18" i="91"/>
  <c r="AW18" i="91"/>
  <c r="AV18" i="91"/>
  <c r="AU18" i="91"/>
  <c r="AT18" i="91"/>
  <c r="AS18" i="91"/>
  <c r="AR18" i="91"/>
  <c r="AQ18" i="91"/>
  <c r="AP18" i="91"/>
  <c r="AO18" i="91"/>
  <c r="AN18" i="91"/>
  <c r="AM18" i="91"/>
  <c r="AL18" i="91"/>
  <c r="AK18" i="91"/>
  <c r="AI18" i="91"/>
  <c r="Q18" i="91"/>
  <c r="AY17" i="91"/>
  <c r="AZ17" i="91" s="1"/>
  <c r="AX17" i="91"/>
  <c r="AW17" i="91"/>
  <c r="AV17" i="91"/>
  <c r="AU17" i="91"/>
  <c r="AT17" i="91"/>
  <c r="AS17" i="91"/>
  <c r="AR17" i="91"/>
  <c r="AQ17" i="91"/>
  <c r="AP17" i="91"/>
  <c r="AO17" i="91"/>
  <c r="AN17" i="91"/>
  <c r="AM17" i="91"/>
  <c r="AL17" i="91"/>
  <c r="AK17" i="91"/>
  <c r="AI17" i="91"/>
  <c r="Q17" i="91"/>
  <c r="AY16" i="91"/>
  <c r="AZ16" i="91" s="1"/>
  <c r="AX16" i="91"/>
  <c r="AW16" i="91"/>
  <c r="AV16" i="91"/>
  <c r="AU16" i="91"/>
  <c r="AT16" i="91"/>
  <c r="AS16" i="91"/>
  <c r="AR16" i="91"/>
  <c r="AQ16" i="91"/>
  <c r="AP16" i="91"/>
  <c r="AO16" i="91"/>
  <c r="AN16" i="91"/>
  <c r="AM16" i="91"/>
  <c r="AL16" i="91"/>
  <c r="AK16" i="91"/>
  <c r="AI16" i="91"/>
  <c r="Q16" i="91"/>
  <c r="AY15" i="91"/>
  <c r="AZ15" i="91" s="1"/>
  <c r="AX15" i="91"/>
  <c r="AW15" i="91"/>
  <c r="AV15" i="91"/>
  <c r="AU15" i="91"/>
  <c r="AT15" i="91"/>
  <c r="AS15" i="91"/>
  <c r="AR15" i="91"/>
  <c r="AQ15" i="91"/>
  <c r="AP15" i="91"/>
  <c r="AO15" i="91"/>
  <c r="AN15" i="91"/>
  <c r="AM15" i="91"/>
  <c r="AL15" i="91"/>
  <c r="AK15" i="91"/>
  <c r="AI15" i="91"/>
  <c r="Q15" i="91"/>
  <c r="AY14" i="91"/>
  <c r="AZ14" i="91" s="1"/>
  <c r="AX14" i="91"/>
  <c r="AW14" i="91"/>
  <c r="AV14" i="91"/>
  <c r="AU14" i="91"/>
  <c r="AT14" i="91"/>
  <c r="AS14" i="91"/>
  <c r="AR14" i="91"/>
  <c r="AQ14" i="91"/>
  <c r="AP14" i="91"/>
  <c r="AO14" i="91"/>
  <c r="AN14" i="91"/>
  <c r="AM14" i="91"/>
  <c r="AL14" i="91"/>
  <c r="AK14" i="91"/>
  <c r="AI14" i="91"/>
  <c r="Q14" i="91"/>
  <c r="AY13" i="91"/>
  <c r="AZ13" i="91" s="1"/>
  <c r="AX13" i="91"/>
  <c r="AW13" i="91"/>
  <c r="AV13" i="91"/>
  <c r="AU13" i="91"/>
  <c r="AT13" i="91"/>
  <c r="AS13" i="91"/>
  <c r="AR13" i="91"/>
  <c r="AQ13" i="91"/>
  <c r="AP13" i="91"/>
  <c r="AO13" i="91"/>
  <c r="AN13" i="91"/>
  <c r="AM13" i="91"/>
  <c r="AL13" i="91"/>
  <c r="AK13" i="91"/>
  <c r="AI13" i="91"/>
  <c r="Q13" i="91"/>
  <c r="AZ12" i="91"/>
  <c r="AY12" i="91"/>
  <c r="AX12" i="91"/>
  <c r="AW12" i="91"/>
  <c r="AV12" i="91"/>
  <c r="AU12" i="91"/>
  <c r="AT12" i="91"/>
  <c r="AS12" i="91"/>
  <c r="AR12" i="91"/>
  <c r="AQ12" i="91"/>
  <c r="AP12" i="91"/>
  <c r="AO12" i="91"/>
  <c r="AN12" i="91"/>
  <c r="AM12" i="91"/>
  <c r="AL12" i="91"/>
  <c r="AK12" i="91"/>
  <c r="AI12" i="91"/>
  <c r="Q12" i="91"/>
  <c r="AY11" i="91"/>
  <c r="AZ11" i="91" s="1"/>
  <c r="AX11" i="91"/>
  <c r="AW11" i="91"/>
  <c r="AV11" i="91"/>
  <c r="AU11" i="91"/>
  <c r="AT11" i="91"/>
  <c r="AS11" i="91"/>
  <c r="AR11" i="91"/>
  <c r="AQ11" i="91"/>
  <c r="AP11" i="91"/>
  <c r="AO11" i="91"/>
  <c r="AN11" i="91"/>
  <c r="AM11" i="91"/>
  <c r="AL11" i="91"/>
  <c r="AK11" i="91"/>
  <c r="AI11" i="91"/>
  <c r="Q11" i="91"/>
  <c r="AY10" i="91"/>
  <c r="AZ10" i="91" s="1"/>
  <c r="AX10" i="91"/>
  <c r="AW10" i="91"/>
  <c r="AV10" i="91"/>
  <c r="AU10" i="91"/>
  <c r="AT10" i="91"/>
  <c r="AS10" i="91"/>
  <c r="AR10" i="91"/>
  <c r="AQ10" i="91"/>
  <c r="AP10" i="91"/>
  <c r="AO10" i="91"/>
  <c r="AN10" i="91"/>
  <c r="AM10" i="91"/>
  <c r="AL10" i="91"/>
  <c r="AK10" i="91"/>
  <c r="AI10" i="91"/>
  <c r="Q10" i="91"/>
  <c r="AY9" i="91"/>
  <c r="AZ9" i="91" s="1"/>
  <c r="AX9" i="91"/>
  <c r="AW9" i="91"/>
  <c r="AV9" i="91"/>
  <c r="AU9" i="91"/>
  <c r="AT9" i="91"/>
  <c r="AS9" i="91"/>
  <c r="AR9" i="91"/>
  <c r="AQ9" i="91"/>
  <c r="AP9" i="91"/>
  <c r="AO9" i="91"/>
  <c r="AN9" i="91"/>
  <c r="AM9" i="91"/>
  <c r="AL9" i="91"/>
  <c r="AK9" i="91"/>
  <c r="AI9" i="91"/>
  <c r="Q9" i="91"/>
  <c r="AY8" i="91"/>
  <c r="AZ8" i="91" s="1"/>
  <c r="AX8" i="91"/>
  <c r="AW8" i="91"/>
  <c r="AV8" i="91"/>
  <c r="AU8" i="91"/>
  <c r="AT8" i="91"/>
  <c r="AS8" i="91"/>
  <c r="AR8" i="91"/>
  <c r="AQ8" i="91"/>
  <c r="AP8" i="91"/>
  <c r="AO8" i="91"/>
  <c r="AN8" i="91"/>
  <c r="AM8" i="91"/>
  <c r="AL8" i="91"/>
  <c r="AK8" i="91"/>
  <c r="AI8" i="91"/>
  <c r="Q8" i="91"/>
  <c r="AY7" i="91"/>
  <c r="AZ7" i="91" s="1"/>
  <c r="AX7" i="91"/>
  <c r="AW7" i="91"/>
  <c r="AV7" i="91"/>
  <c r="AU7" i="91"/>
  <c r="AT7" i="91"/>
  <c r="AS7" i="91"/>
  <c r="AR7" i="91"/>
  <c r="AQ7" i="91"/>
  <c r="AP7" i="91"/>
  <c r="AO7" i="91"/>
  <c r="AN7" i="91"/>
  <c r="AM7" i="91"/>
  <c r="AL7" i="91"/>
  <c r="AK7" i="91"/>
  <c r="AI7" i="91"/>
  <c r="Q7" i="91"/>
  <c r="P89" i="70" l="1"/>
  <c r="P92" i="70"/>
  <c r="P88" i="70"/>
  <c r="P83" i="70"/>
  <c r="P71" i="70"/>
  <c r="P76" i="70"/>
  <c r="P82" i="70"/>
  <c r="P90" i="70"/>
  <c r="P81" i="70"/>
  <c r="P27" i="70"/>
  <c r="P26" i="70"/>
  <c r="P20" i="70"/>
  <c r="AI45" i="92"/>
  <c r="AZ63" i="92"/>
  <c r="AY41" i="92"/>
  <c r="AZ41" i="92" s="1"/>
  <c r="AX44" i="92"/>
  <c r="AX45" i="92"/>
  <c r="AX43" i="92"/>
  <c r="AX23" i="92"/>
  <c r="AI19" i="92"/>
  <c r="AZ7" i="92"/>
  <c r="Q19" i="92"/>
  <c r="AX21" i="92"/>
  <c r="AX66" i="91"/>
  <c r="AX63" i="91"/>
  <c r="AX64" i="91"/>
  <c r="AZ29" i="91"/>
  <c r="AY41" i="91"/>
  <c r="AI67" i="91"/>
  <c r="AI66" i="91"/>
  <c r="AZ51" i="91"/>
  <c r="AX67" i="91"/>
  <c r="AX65" i="91"/>
  <c r="AX20" i="91"/>
  <c r="AX23" i="91"/>
  <c r="AX43" i="91"/>
  <c r="AX42" i="91"/>
  <c r="P91" i="70"/>
  <c r="P72" i="70"/>
  <c r="P77" i="70"/>
  <c r="P86" i="70"/>
  <c r="P79" i="70"/>
  <c r="P73" i="70"/>
  <c r="P78" i="70"/>
  <c r="P75" i="70"/>
  <c r="P70" i="70"/>
  <c r="P80" i="70"/>
  <c r="P25" i="70"/>
  <c r="P22" i="70"/>
  <c r="P24" i="70"/>
  <c r="G20" i="93"/>
  <c r="F15" i="93"/>
  <c r="F11" i="93"/>
  <c r="F14" i="93"/>
  <c r="F17" i="93"/>
  <c r="F18" i="93"/>
  <c r="F16" i="93"/>
  <c r="F12" i="93"/>
  <c r="F8" i="93"/>
  <c r="F9" i="93"/>
  <c r="F19" i="93"/>
  <c r="Q60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60" i="93" s="1"/>
  <c r="F10" i="93"/>
  <c r="P40" i="93"/>
  <c r="Q40" i="93" s="1"/>
  <c r="E20" i="93"/>
  <c r="L60" i="93"/>
  <c r="F47" i="93"/>
  <c r="F53" i="93"/>
  <c r="L40" i="93"/>
  <c r="E60" i="93"/>
  <c r="P20" i="93"/>
  <c r="Q20" i="93" s="1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L20" i="93"/>
  <c r="AZ41" i="91"/>
  <c r="AS63" i="91"/>
  <c r="AS41" i="91"/>
  <c r="AS19" i="91"/>
  <c r="AM19" i="91"/>
  <c r="AU19" i="91"/>
  <c r="AI26" i="92"/>
  <c r="AZ26" i="92" s="1"/>
  <c r="AH64" i="92"/>
  <c r="AY42" i="92"/>
  <c r="AZ42" i="92" s="1"/>
  <c r="AY43" i="92"/>
  <c r="AZ43" i="92" s="1"/>
  <c r="AY44" i="92"/>
  <c r="AZ44" i="92" s="1"/>
  <c r="AI66" i="92"/>
  <c r="A41" i="92"/>
  <c r="AY19" i="92"/>
  <c r="AZ19" i="92" s="1"/>
  <c r="AY20" i="92"/>
  <c r="AZ20" i="92" s="1"/>
  <c r="AY21" i="92"/>
  <c r="AZ21" i="92" s="1"/>
  <c r="AY22" i="92"/>
  <c r="AZ22" i="92" s="1"/>
  <c r="AY23" i="92"/>
  <c r="AZ23" i="92" s="1"/>
  <c r="AI19" i="91"/>
  <c r="AY19" i="91"/>
  <c r="AZ19" i="91" s="1"/>
  <c r="AI20" i="91"/>
  <c r="AY43" i="91"/>
  <c r="AZ43" i="91" s="1"/>
  <c r="AI41" i="91"/>
  <c r="AI42" i="91"/>
  <c r="AY21" i="91"/>
  <c r="AZ21" i="91" s="1"/>
  <c r="AY63" i="91"/>
  <c r="AZ63" i="91" s="1"/>
  <c r="AY64" i="91"/>
  <c r="AZ64" i="91" s="1"/>
  <c r="AY65" i="91"/>
  <c r="AZ65" i="91" s="1"/>
  <c r="AI22" i="91"/>
  <c r="AI23" i="91"/>
  <c r="F20" i="93" l="1"/>
  <c r="AY64" i="92"/>
  <c r="AZ64" i="92" s="1"/>
  <c r="AI64" i="92"/>
  <c r="R9" i="87" l="1"/>
  <c r="R7" i="87"/>
  <c r="R10" i="87"/>
  <c r="R18" i="87"/>
  <c r="R20" i="87"/>
  <c r="R21" i="87"/>
  <c r="R29" i="87"/>
  <c r="R31" i="87"/>
  <c r="R32" i="87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D50" i="2"/>
  <c r="C50" i="2"/>
  <c r="B66" i="46"/>
  <c r="N37" i="36"/>
  <c r="W32" i="87"/>
  <c r="W33" i="87" s="1"/>
  <c r="V32" i="87"/>
  <c r="W31" i="87"/>
  <c r="W29" i="87"/>
  <c r="W26" i="87"/>
  <c r="V26" i="87"/>
  <c r="W23" i="87"/>
  <c r="V23" i="87"/>
  <c r="W21" i="87"/>
  <c r="V21" i="87"/>
  <c r="W20" i="87"/>
  <c r="W18" i="87"/>
  <c r="W15" i="87"/>
  <c r="V15" i="87"/>
  <c r="W12" i="87"/>
  <c r="V12" i="87"/>
  <c r="W10" i="87"/>
  <c r="V10" i="87"/>
  <c r="W9" i="87"/>
  <c r="W7" i="87"/>
  <c r="W22" i="87" l="1"/>
  <c r="W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L56" i="70"/>
  <c r="N56" i="70"/>
  <c r="O56" i="70"/>
  <c r="D56" i="70"/>
  <c r="E56" i="70"/>
  <c r="F56" i="70"/>
  <c r="D57" i="70"/>
  <c r="E57" i="70"/>
  <c r="B61" i="70"/>
  <c r="C61" i="70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L51" i="70"/>
  <c r="K52" i="70"/>
  <c r="L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I32" i="36"/>
  <c r="H32" i="36"/>
  <c r="C95" i="86"/>
  <c r="B95" i="86"/>
  <c r="P56" i="70" l="1"/>
  <c r="P48" i="70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68" i="46" l="1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39" i="46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L91" i="86"/>
  <c r="F91" i="86"/>
  <c r="D53" i="2" l="1"/>
  <c r="C53" i="2"/>
  <c r="C7" i="2" l="1"/>
  <c r="D7" i="2"/>
  <c r="C10" i="2"/>
  <c r="D10" i="2"/>
  <c r="B95" i="47"/>
  <c r="C95" i="47"/>
  <c r="N74" i="66"/>
  <c r="O74" i="66"/>
  <c r="N75" i="66"/>
  <c r="O75" i="66"/>
  <c r="L74" i="66"/>
  <c r="F74" i="66"/>
  <c r="N28" i="66"/>
  <c r="O28" i="66"/>
  <c r="P28" i="66" s="1"/>
  <c r="L28" i="66"/>
  <c r="F28" i="66"/>
  <c r="H95" i="47"/>
  <c r="I95" i="47"/>
  <c r="N73" i="66"/>
  <c r="O73" i="66"/>
  <c r="L73" i="66"/>
  <c r="F73" i="66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N59" i="70"/>
  <c r="O59" i="70"/>
  <c r="O60" i="70"/>
  <c r="L59" i="70"/>
  <c r="F59" i="70"/>
  <c r="B32" i="81"/>
  <c r="C32" i="81"/>
  <c r="H32" i="81"/>
  <c r="I32" i="81"/>
  <c r="B61" i="3"/>
  <c r="C61" i="3"/>
  <c r="N93" i="86"/>
  <c r="O93" i="86"/>
  <c r="N94" i="86"/>
  <c r="O94" i="86"/>
  <c r="L93" i="86"/>
  <c r="F93" i="86"/>
  <c r="I95" i="46"/>
  <c r="H95" i="46"/>
  <c r="I95" i="48"/>
  <c r="H95" i="48"/>
  <c r="F75" i="66"/>
  <c r="L75" i="66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L58" i="70"/>
  <c r="N58" i="70"/>
  <c r="O58" i="70"/>
  <c r="F58" i="70"/>
  <c r="B32" i="70"/>
  <c r="C32" i="70"/>
  <c r="H32" i="70"/>
  <c r="I32" i="70"/>
  <c r="B32" i="66"/>
  <c r="C32" i="66"/>
  <c r="N58" i="47"/>
  <c r="O58" i="47"/>
  <c r="P58" i="47" s="1"/>
  <c r="L58" i="47"/>
  <c r="F58" i="47"/>
  <c r="P29" i="66" l="1"/>
  <c r="P75" i="66"/>
  <c r="P74" i="66"/>
  <c r="P25" i="66"/>
  <c r="P73" i="66"/>
  <c r="P27" i="66"/>
  <c r="P26" i="66"/>
  <c r="P59" i="70"/>
  <c r="P58" i="70"/>
  <c r="P93" i="86"/>
  <c r="P60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F30" i="70"/>
  <c r="F31" i="70"/>
  <c r="L30" i="70"/>
  <c r="N30" i="70"/>
  <c r="O30" i="70"/>
  <c r="L31" i="70"/>
  <c r="N31" i="70"/>
  <c r="O31" i="70"/>
  <c r="F26" i="66"/>
  <c r="F27" i="66"/>
  <c r="F29" i="66"/>
  <c r="F30" i="66"/>
  <c r="F53" i="66"/>
  <c r="F76" i="66"/>
  <c r="F77" i="66"/>
  <c r="F80" i="66"/>
  <c r="L76" i="66"/>
  <c r="N76" i="66"/>
  <c r="O76" i="66"/>
  <c r="L77" i="66"/>
  <c r="N77" i="66"/>
  <c r="O77" i="66"/>
  <c r="L80" i="66"/>
  <c r="N80" i="66"/>
  <c r="O80" i="66"/>
  <c r="O81" i="66"/>
  <c r="O82" i="66"/>
  <c r="L53" i="66"/>
  <c r="N53" i="66"/>
  <c r="O53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57" i="83"/>
  <c r="O57" i="83"/>
  <c r="N58" i="83"/>
  <c r="O58" i="83"/>
  <c r="L57" i="83"/>
  <c r="F57" i="83"/>
  <c r="N54" i="70"/>
  <c r="O54" i="70"/>
  <c r="N55" i="70"/>
  <c r="O55" i="70"/>
  <c r="L54" i="70"/>
  <c r="F54" i="70"/>
  <c r="N18" i="70"/>
  <c r="O18" i="70"/>
  <c r="N28" i="70"/>
  <c r="O28" i="70"/>
  <c r="N29" i="70"/>
  <c r="O29" i="70"/>
  <c r="L29" i="70"/>
  <c r="F29" i="70"/>
  <c r="N91" i="68"/>
  <c r="O91" i="68"/>
  <c r="N92" i="68"/>
  <c r="O92" i="68"/>
  <c r="N93" i="68"/>
  <c r="O93" i="68"/>
  <c r="N94" i="68"/>
  <c r="O94" i="68"/>
  <c r="L91" i="68"/>
  <c r="L92" i="68"/>
  <c r="L93" i="68"/>
  <c r="L94" i="68"/>
  <c r="F91" i="68"/>
  <c r="F92" i="68"/>
  <c r="F93" i="68"/>
  <c r="F94" i="68"/>
  <c r="N72" i="66"/>
  <c r="O72" i="66"/>
  <c r="L72" i="66"/>
  <c r="F72" i="66"/>
  <c r="N52" i="66"/>
  <c r="O52" i="66"/>
  <c r="L52" i="66"/>
  <c r="F52" i="66"/>
  <c r="N22" i="66"/>
  <c r="O22" i="66"/>
  <c r="N23" i="66"/>
  <c r="O23" i="66"/>
  <c r="N24" i="66"/>
  <c r="O24" i="66"/>
  <c r="L22" i="66"/>
  <c r="L23" i="66"/>
  <c r="L24" i="66"/>
  <c r="F22" i="66"/>
  <c r="F23" i="66"/>
  <c r="F24" i="66"/>
  <c r="N94" i="36"/>
  <c r="O94" i="36"/>
  <c r="L94" i="36"/>
  <c r="F94" i="36"/>
  <c r="N55" i="83"/>
  <c r="O55" i="83"/>
  <c r="N56" i="83"/>
  <c r="O56" i="83"/>
  <c r="L55" i="83"/>
  <c r="K59" i="83"/>
  <c r="K60" i="83"/>
  <c r="I61" i="83"/>
  <c r="H61" i="83"/>
  <c r="D59" i="83"/>
  <c r="E59" i="83"/>
  <c r="C61" i="83"/>
  <c r="B61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O53" i="48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91" i="68" l="1"/>
  <c r="P56" i="68"/>
  <c r="P77" i="66"/>
  <c r="P92" i="68"/>
  <c r="P76" i="66"/>
  <c r="P68" i="46"/>
  <c r="P94" i="36"/>
  <c r="P69" i="46"/>
  <c r="P58" i="83"/>
  <c r="P31" i="70"/>
  <c r="P30" i="70"/>
  <c r="P80" i="66"/>
  <c r="P53" i="66"/>
  <c r="P30" i="66"/>
  <c r="P22" i="66"/>
  <c r="P51" i="47"/>
  <c r="P54" i="81"/>
  <c r="P52" i="66"/>
  <c r="P55" i="70"/>
  <c r="P89" i="86"/>
  <c r="P88" i="86"/>
  <c r="P28" i="70"/>
  <c r="P54" i="70"/>
  <c r="P29" i="70"/>
  <c r="P94" i="68"/>
  <c r="P93" i="68"/>
  <c r="P72" i="66"/>
  <c r="P51" i="66"/>
  <c r="P55" i="36"/>
  <c r="P53" i="81"/>
  <c r="P57" i="83"/>
  <c r="P24" i="66"/>
  <c r="P23" i="66"/>
  <c r="P18" i="70"/>
  <c r="P56" i="83"/>
  <c r="P57" i="86"/>
  <c r="P56" i="36"/>
  <c r="P56" i="3"/>
  <c r="P55" i="83"/>
  <c r="Q5" i="2"/>
  <c r="M5" i="2"/>
  <c r="U34" i="87"/>
  <c r="T34" i="87"/>
  <c r="F34" i="87"/>
  <c r="E34" i="87"/>
  <c r="D34" i="87"/>
  <c r="C34" i="87"/>
  <c r="B34" i="87"/>
  <c r="U32" i="87"/>
  <c r="T32" i="87"/>
  <c r="P32" i="87"/>
  <c r="R33" i="87" s="1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U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U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U26" i="87"/>
  <c r="T26" i="87"/>
  <c r="S26" i="87"/>
  <c r="U23" i="87"/>
  <c r="T23" i="87"/>
  <c r="F23" i="87"/>
  <c r="E23" i="87"/>
  <c r="D23" i="87"/>
  <c r="C23" i="87"/>
  <c r="B23" i="87"/>
  <c r="U21" i="87"/>
  <c r="T21" i="87"/>
  <c r="P21" i="87"/>
  <c r="R22" i="87" s="1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U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J19" i="87"/>
  <c r="AJ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J17" i="87"/>
  <c r="AJ16" i="87"/>
  <c r="AJ15" i="87"/>
  <c r="U15" i="87"/>
  <c r="T15" i="87"/>
  <c r="S15" i="87"/>
  <c r="AJ14" i="87"/>
  <c r="T14" i="87"/>
  <c r="T25" i="87" s="1"/>
  <c r="AJ13" i="87"/>
  <c r="AJ12" i="87"/>
  <c r="U12" i="87"/>
  <c r="T12" i="87"/>
  <c r="F12" i="87"/>
  <c r="E12" i="87"/>
  <c r="D12" i="87"/>
  <c r="C12" i="87"/>
  <c r="B12" i="87"/>
  <c r="AJ11" i="87"/>
  <c r="AJ10" i="87"/>
  <c r="U10" i="87"/>
  <c r="T10" i="87"/>
  <c r="P10" i="87"/>
  <c r="R11" i="87" s="1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J9" i="87"/>
  <c r="U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J8" i="87"/>
  <c r="U7" i="87"/>
  <c r="P7" i="87"/>
  <c r="O7" i="87"/>
  <c r="N7" i="87"/>
  <c r="M7" i="87"/>
  <c r="L7" i="87"/>
  <c r="I7" i="87"/>
  <c r="H7" i="87"/>
  <c r="G7" i="87"/>
  <c r="F7" i="87"/>
  <c r="E7" i="87"/>
  <c r="D7" i="87"/>
  <c r="C7" i="87"/>
  <c r="J6" i="87"/>
  <c r="K7" i="87" s="1"/>
  <c r="E33" i="87" l="1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U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U22" i="87"/>
  <c r="U11" i="87"/>
  <c r="D33" i="87"/>
  <c r="L33" i="87"/>
  <c r="G22" i="87"/>
  <c r="O22" i="87"/>
  <c r="J7" i="87"/>
  <c r="K11" i="87" l="1"/>
  <c r="B32" i="68"/>
  <c r="C32" i="68"/>
  <c r="H32" i="68"/>
  <c r="I32" i="68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L83" i="68"/>
  <c r="N83" i="68"/>
  <c r="O83" i="68"/>
  <c r="F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87" i="48"/>
  <c r="O87" i="48"/>
  <c r="N88" i="48"/>
  <c r="O88" i="48"/>
  <c r="L87" i="48"/>
  <c r="L88" i="48"/>
  <c r="F87" i="48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B61" i="68"/>
  <c r="C61" i="68"/>
  <c r="L56" i="83"/>
  <c r="L79" i="68"/>
  <c r="N79" i="68"/>
  <c r="O79" i="68"/>
  <c r="L80" i="68"/>
  <c r="N80" i="68"/>
  <c r="O80" i="68"/>
  <c r="F79" i="68"/>
  <c r="L48" i="66"/>
  <c r="N48" i="66"/>
  <c r="O48" i="66"/>
  <c r="F48" i="66"/>
  <c r="F86" i="48"/>
  <c r="L86" i="48"/>
  <c r="N86" i="48"/>
  <c r="O86" i="48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O57" i="70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87" i="48"/>
  <c r="P51" i="48"/>
  <c r="P48" i="66"/>
  <c r="P88" i="48"/>
  <c r="P52" i="86"/>
  <c r="P56" i="46"/>
  <c r="P55" i="46"/>
  <c r="P55" i="81"/>
  <c r="P58" i="68"/>
  <c r="P52" i="48"/>
  <c r="P53" i="47"/>
  <c r="P53" i="86"/>
  <c r="P79" i="68"/>
  <c r="P54" i="47"/>
  <c r="P58" i="3"/>
  <c r="P80" i="68"/>
  <c r="P86" i="48"/>
  <c r="P59" i="86"/>
  <c r="P57" i="3"/>
  <c r="P54" i="66"/>
  <c r="P55" i="47"/>
  <c r="L55" i="70" l="1"/>
  <c r="F55" i="70"/>
  <c r="N77" i="68"/>
  <c r="O77" i="68"/>
  <c r="N78" i="68"/>
  <c r="O78" i="68"/>
  <c r="L77" i="68"/>
  <c r="L78" i="68"/>
  <c r="F77" i="68"/>
  <c r="I61" i="68"/>
  <c r="H61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N90" i="86"/>
  <c r="O90" i="86"/>
  <c r="N91" i="86"/>
  <c r="O91" i="86"/>
  <c r="L87" i="86"/>
  <c r="L90" i="86"/>
  <c r="F87" i="86"/>
  <c r="F90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91" i="86" l="1"/>
  <c r="P27" i="68"/>
  <c r="P90" i="86"/>
  <c r="P55" i="3"/>
  <c r="P94" i="3"/>
  <c r="P56" i="81"/>
  <c r="P58" i="86"/>
  <c r="P59" i="47"/>
  <c r="P53" i="36"/>
  <c r="P77" i="68"/>
  <c r="P78" i="68"/>
  <c r="P57" i="47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F92" i="86"/>
  <c r="L92" i="86"/>
  <c r="N92" i="86"/>
  <c r="O92" i="86"/>
  <c r="B61" i="86"/>
  <c r="C61" i="86"/>
  <c r="F54" i="3"/>
  <c r="N54" i="3"/>
  <c r="O54" i="3"/>
  <c r="L54" i="3"/>
  <c r="O84" i="68"/>
  <c r="N85" i="68"/>
  <c r="O85" i="68"/>
  <c r="O86" i="68"/>
  <c r="N87" i="68"/>
  <c r="O87" i="68"/>
  <c r="N88" i="68"/>
  <c r="O88" i="68"/>
  <c r="N89" i="68"/>
  <c r="O89" i="68"/>
  <c r="N90" i="68"/>
  <c r="O90" i="68"/>
  <c r="L85" i="68"/>
  <c r="L87" i="68"/>
  <c r="L88" i="68"/>
  <c r="L89" i="68"/>
  <c r="L90" i="68"/>
  <c r="F81" i="68"/>
  <c r="F85" i="68"/>
  <c r="F87" i="68"/>
  <c r="F88" i="68"/>
  <c r="F89" i="68"/>
  <c r="F90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84" i="86"/>
  <c r="F52" i="3"/>
  <c r="N52" i="3"/>
  <c r="O52" i="3"/>
  <c r="L52" i="3"/>
  <c r="N75" i="83"/>
  <c r="O75" i="83"/>
  <c r="L75" i="83"/>
  <c r="F75" i="83"/>
  <c r="P20" i="66" l="1"/>
  <c r="P50" i="48"/>
  <c r="P31" i="66"/>
  <c r="P57" i="81"/>
  <c r="P52" i="36"/>
  <c r="P92" i="86"/>
  <c r="P75" i="83"/>
  <c r="P88" i="68"/>
  <c r="P70" i="66"/>
  <c r="P19" i="66"/>
  <c r="P21" i="66"/>
  <c r="P87" i="68"/>
  <c r="P89" i="68"/>
  <c r="P85" i="68"/>
  <c r="P71" i="66"/>
  <c r="P60" i="48"/>
  <c r="P31" i="48"/>
  <c r="P84" i="86"/>
  <c r="P54" i="3"/>
  <c r="P18" i="66"/>
  <c r="P85" i="86"/>
  <c r="P52" i="3"/>
  <c r="P90" i="68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N89" i="48"/>
  <c r="O89" i="48"/>
  <c r="N90" i="48"/>
  <c r="O90" i="48"/>
  <c r="N91" i="48"/>
  <c r="O91" i="48"/>
  <c r="N92" i="48"/>
  <c r="O92" i="48"/>
  <c r="N93" i="48"/>
  <c r="O93" i="48"/>
  <c r="N94" i="48"/>
  <c r="O94" i="48"/>
  <c r="L89" i="48"/>
  <c r="L90" i="48"/>
  <c r="L91" i="48"/>
  <c r="L92" i="48"/>
  <c r="L93" i="48"/>
  <c r="L94" i="48"/>
  <c r="F89" i="48"/>
  <c r="F90" i="48"/>
  <c r="F91" i="48"/>
  <c r="F92" i="48"/>
  <c r="F93" i="48"/>
  <c r="F94" i="48"/>
  <c r="F85" i="48"/>
  <c r="N85" i="48"/>
  <c r="O85" i="48"/>
  <c r="L85" i="48"/>
  <c r="N58" i="48"/>
  <c r="O58" i="48"/>
  <c r="L58" i="48"/>
  <c r="L59" i="48"/>
  <c r="F58" i="48"/>
  <c r="N60" i="46"/>
  <c r="O60" i="46"/>
  <c r="L60" i="46"/>
  <c r="F60" i="46"/>
  <c r="P65" i="66" l="1"/>
  <c r="P94" i="48"/>
  <c r="P90" i="48"/>
  <c r="P58" i="48"/>
  <c r="P60" i="46"/>
  <c r="P81" i="68"/>
  <c r="P67" i="66"/>
  <c r="P62" i="66"/>
  <c r="P15" i="66"/>
  <c r="P12" i="66"/>
  <c r="P13" i="66"/>
  <c r="P14" i="66"/>
  <c r="P10" i="66"/>
  <c r="P93" i="48"/>
  <c r="P89" i="48"/>
  <c r="P85" i="48"/>
  <c r="P92" i="48"/>
  <c r="P9" i="66"/>
  <c r="P11" i="66"/>
  <c r="P91" i="48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F96" i="86"/>
  <c r="I95" i="86"/>
  <c r="H95" i="86"/>
  <c r="D95" i="86"/>
  <c r="K94" i="86"/>
  <c r="J94" i="86"/>
  <c r="E94" i="86"/>
  <c r="D94" i="86"/>
  <c r="K93" i="86"/>
  <c r="J93" i="86"/>
  <c r="E93" i="86"/>
  <c r="D93" i="86"/>
  <c r="K92" i="86"/>
  <c r="J92" i="86"/>
  <c r="E92" i="86"/>
  <c r="D92" i="86"/>
  <c r="K91" i="86"/>
  <c r="J91" i="86"/>
  <c r="E91" i="86"/>
  <c r="D91" i="86"/>
  <c r="K90" i="86"/>
  <c r="J90" i="86"/>
  <c r="E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F83" i="86"/>
  <c r="E83" i="86"/>
  <c r="D83" i="86"/>
  <c r="O82" i="86"/>
  <c r="N82" i="86"/>
  <c r="L82" i="86"/>
  <c r="K82" i="86"/>
  <c r="J82" i="86"/>
  <c r="F82" i="86"/>
  <c r="E82" i="86"/>
  <c r="D82" i="86"/>
  <c r="O81" i="86"/>
  <c r="N81" i="86"/>
  <c r="L81" i="86"/>
  <c r="K81" i="86"/>
  <c r="J81" i="86"/>
  <c r="F81" i="86"/>
  <c r="E81" i="86"/>
  <c r="D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I61" i="86"/>
  <c r="K61" i="86" s="1"/>
  <c r="H61" i="86"/>
  <c r="J61" i="86" s="1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I32" i="86"/>
  <c r="H32" i="86"/>
  <c r="J32" i="86" s="1"/>
  <c r="C32" i="86"/>
  <c r="E32" i="86" s="1"/>
  <c r="B32" i="86"/>
  <c r="O31" i="86"/>
  <c r="N31" i="86"/>
  <c r="L31" i="86"/>
  <c r="K31" i="86"/>
  <c r="J31" i="86"/>
  <c r="F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H15" i="85" l="1"/>
  <c r="N15" i="85"/>
  <c r="L37" i="86"/>
  <c r="H38" i="86"/>
  <c r="O18" i="85"/>
  <c r="Q47" i="2"/>
  <c r="L32" i="86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1" i="86"/>
  <c r="P86" i="86"/>
  <c r="P78" i="86"/>
  <c r="P82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F9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31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E95" i="86"/>
  <c r="E96" i="86" s="1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B83" i="66"/>
  <c r="C83" i="66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F88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O87" i="83"/>
  <c r="N88" i="83"/>
  <c r="O88" i="83"/>
  <c r="N89" i="83"/>
  <c r="O89" i="83"/>
  <c r="N90" i="83"/>
  <c r="O90" i="83"/>
  <c r="N91" i="83"/>
  <c r="O91" i="83"/>
  <c r="L88" i="83"/>
  <c r="L89" i="83"/>
  <c r="L90" i="83"/>
  <c r="L91" i="83"/>
  <c r="F88" i="83"/>
  <c r="F89" i="83"/>
  <c r="F90" i="83"/>
  <c r="F91" i="83"/>
  <c r="N88" i="46"/>
  <c r="O88" i="46"/>
  <c r="N89" i="46"/>
  <c r="O89" i="46"/>
  <c r="N90" i="46"/>
  <c r="O90" i="46"/>
  <c r="N91" i="46"/>
  <c r="O91" i="46"/>
  <c r="N92" i="46"/>
  <c r="O92" i="46"/>
  <c r="N93" i="46"/>
  <c r="O93" i="46"/>
  <c r="L88" i="46"/>
  <c r="L90" i="46"/>
  <c r="L91" i="46"/>
  <c r="L92" i="46"/>
  <c r="F88" i="46"/>
  <c r="F90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I95" i="83"/>
  <c r="K95" i="83" s="1"/>
  <c r="H95" i="83"/>
  <c r="C95" i="83"/>
  <c r="E95" i="83" s="1"/>
  <c r="B95" i="83"/>
  <c r="K94" i="83"/>
  <c r="J94" i="83"/>
  <c r="E94" i="83"/>
  <c r="D94" i="83"/>
  <c r="K93" i="83"/>
  <c r="J93" i="83"/>
  <c r="E93" i="83"/>
  <c r="D93" i="83"/>
  <c r="K92" i="83"/>
  <c r="J92" i="83"/>
  <c r="E92" i="83"/>
  <c r="D92" i="83"/>
  <c r="K91" i="83"/>
  <c r="J91" i="83"/>
  <c r="E91" i="83"/>
  <c r="D91" i="83"/>
  <c r="K90" i="83"/>
  <c r="J90" i="83"/>
  <c r="E90" i="83"/>
  <c r="D90" i="83"/>
  <c r="K89" i="83"/>
  <c r="J89" i="83"/>
  <c r="E89" i="83"/>
  <c r="D89" i="83"/>
  <c r="K88" i="83"/>
  <c r="J88" i="83"/>
  <c r="E88" i="83"/>
  <c r="D88" i="83"/>
  <c r="K87" i="83"/>
  <c r="J87" i="83"/>
  <c r="E87" i="83"/>
  <c r="D87" i="83"/>
  <c r="O86" i="83"/>
  <c r="N86" i="83"/>
  <c r="L86" i="83"/>
  <c r="K86" i="83"/>
  <c r="J86" i="83"/>
  <c r="F86" i="83"/>
  <c r="E86" i="83"/>
  <c r="D86" i="83"/>
  <c r="O85" i="83"/>
  <c r="N85" i="83"/>
  <c r="L85" i="83"/>
  <c r="K85" i="83"/>
  <c r="J85" i="83"/>
  <c r="F85" i="83"/>
  <c r="E85" i="83"/>
  <c r="D85" i="83"/>
  <c r="O84" i="83"/>
  <c r="N84" i="83"/>
  <c r="L84" i="83"/>
  <c r="K84" i="83"/>
  <c r="J84" i="83"/>
  <c r="F84" i="83"/>
  <c r="E84" i="83"/>
  <c r="D84" i="83"/>
  <c r="O83" i="83"/>
  <c r="N83" i="83"/>
  <c r="L83" i="83"/>
  <c r="K83" i="83"/>
  <c r="J83" i="83"/>
  <c r="F83" i="83"/>
  <c r="E83" i="83"/>
  <c r="D83" i="83"/>
  <c r="O82" i="83"/>
  <c r="N82" i="83"/>
  <c r="L82" i="83"/>
  <c r="K82" i="83"/>
  <c r="J82" i="83"/>
  <c r="F82" i="83"/>
  <c r="E82" i="83"/>
  <c r="D82" i="83"/>
  <c r="O81" i="83"/>
  <c r="N81" i="83"/>
  <c r="L81" i="83"/>
  <c r="K81" i="83"/>
  <c r="J81" i="83"/>
  <c r="F81" i="83"/>
  <c r="E81" i="83"/>
  <c r="D81" i="83"/>
  <c r="O80" i="83"/>
  <c r="N80" i="83"/>
  <c r="L80" i="83"/>
  <c r="K80" i="83"/>
  <c r="J80" i="83"/>
  <c r="F80" i="83"/>
  <c r="E80" i="83"/>
  <c r="D80" i="83"/>
  <c r="O79" i="83"/>
  <c r="K79" i="83"/>
  <c r="J79" i="83"/>
  <c r="E79" i="83"/>
  <c r="D79" i="83"/>
  <c r="O78" i="83"/>
  <c r="N78" i="83"/>
  <c r="L78" i="83"/>
  <c r="K78" i="83"/>
  <c r="J78" i="83"/>
  <c r="F78" i="83"/>
  <c r="E78" i="83"/>
  <c r="D78" i="83"/>
  <c r="O77" i="83"/>
  <c r="N77" i="83"/>
  <c r="L77" i="83"/>
  <c r="K77" i="83"/>
  <c r="J77" i="83"/>
  <c r="F77" i="83"/>
  <c r="E77" i="83"/>
  <c r="D77" i="83"/>
  <c r="O76" i="83"/>
  <c r="N76" i="83"/>
  <c r="L76" i="83"/>
  <c r="K76" i="83"/>
  <c r="J76" i="83"/>
  <c r="F76" i="83"/>
  <c r="E76" i="83"/>
  <c r="D76" i="83"/>
  <c r="K75" i="83"/>
  <c r="J75" i="83"/>
  <c r="E75" i="83"/>
  <c r="D75" i="83"/>
  <c r="O74" i="83"/>
  <c r="N74" i="83"/>
  <c r="L74" i="83"/>
  <c r="K74" i="83"/>
  <c r="J74" i="83"/>
  <c r="F74" i="83"/>
  <c r="E74" i="83"/>
  <c r="D74" i="83"/>
  <c r="O73" i="83"/>
  <c r="N73" i="83"/>
  <c r="L73" i="83"/>
  <c r="K73" i="83"/>
  <c r="J73" i="83"/>
  <c r="F73" i="83"/>
  <c r="E73" i="83"/>
  <c r="D73" i="83"/>
  <c r="O72" i="83"/>
  <c r="N72" i="83"/>
  <c r="L72" i="83"/>
  <c r="K72" i="83"/>
  <c r="J72" i="83"/>
  <c r="F72" i="83"/>
  <c r="E72" i="83"/>
  <c r="D72" i="83"/>
  <c r="O71" i="83"/>
  <c r="N71" i="83"/>
  <c r="L71" i="83"/>
  <c r="K71" i="83"/>
  <c r="J71" i="83"/>
  <c r="F71" i="83"/>
  <c r="E71" i="83"/>
  <c r="D71" i="83"/>
  <c r="O70" i="83"/>
  <c r="N70" i="83"/>
  <c r="L70" i="83"/>
  <c r="K70" i="83"/>
  <c r="J70" i="83"/>
  <c r="F70" i="83"/>
  <c r="E70" i="83"/>
  <c r="D70" i="83"/>
  <c r="O69" i="83"/>
  <c r="N69" i="83"/>
  <c r="L69" i="83"/>
  <c r="K69" i="83"/>
  <c r="J69" i="83"/>
  <c r="F69" i="83"/>
  <c r="E69" i="83"/>
  <c r="D69" i="83"/>
  <c r="O68" i="83"/>
  <c r="N68" i="83"/>
  <c r="L68" i="83"/>
  <c r="K68" i="83"/>
  <c r="J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O48" i="83"/>
  <c r="N48" i="83"/>
  <c r="L48" i="83"/>
  <c r="K48" i="83"/>
  <c r="F48" i="83"/>
  <c r="E48" i="83"/>
  <c r="D48" i="83"/>
  <c r="O47" i="83"/>
  <c r="N47" i="83"/>
  <c r="L47" i="83"/>
  <c r="K47" i="83"/>
  <c r="F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O30" i="83"/>
  <c r="N30" i="83"/>
  <c r="L30" i="83"/>
  <c r="K30" i="83"/>
  <c r="F30" i="83"/>
  <c r="E30" i="83"/>
  <c r="D30" i="83"/>
  <c r="O29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L25" i="83"/>
  <c r="K25" i="83"/>
  <c r="F25" i="83"/>
  <c r="E25" i="83"/>
  <c r="D25" i="83"/>
  <c r="O24" i="83"/>
  <c r="N24" i="83"/>
  <c r="L24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I95" i="81"/>
  <c r="H95" i="81"/>
  <c r="C95" i="81"/>
  <c r="B95" i="81"/>
  <c r="D95" i="81" s="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O90" i="81"/>
  <c r="N90" i="81"/>
  <c r="L90" i="81"/>
  <c r="K90" i="81"/>
  <c r="F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C61" i="81"/>
  <c r="B61" i="81"/>
  <c r="D61" i="81" s="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H15" i="80" l="1"/>
  <c r="F83" i="66"/>
  <c r="M15" i="80"/>
  <c r="E38" i="81"/>
  <c r="I67" i="81"/>
  <c r="N55" i="66"/>
  <c r="P91" i="46"/>
  <c r="K62" i="81"/>
  <c r="D33" i="81"/>
  <c r="E96" i="83"/>
  <c r="P88" i="83"/>
  <c r="P82" i="48"/>
  <c r="J62" i="81"/>
  <c r="P83" i="48"/>
  <c r="P79" i="48"/>
  <c r="P30" i="48"/>
  <c r="P91" i="83"/>
  <c r="P92" i="46"/>
  <c r="P88" i="46"/>
  <c r="P94" i="81"/>
  <c r="R16" i="80"/>
  <c r="P96" i="83"/>
  <c r="P89" i="83"/>
  <c r="P20" i="83"/>
  <c r="P93" i="46"/>
  <c r="P87" i="81"/>
  <c r="P59" i="81"/>
  <c r="P60" i="81"/>
  <c r="P90" i="46"/>
  <c r="L95" i="81"/>
  <c r="P68" i="81"/>
  <c r="P71" i="81"/>
  <c r="P78" i="81"/>
  <c r="P79" i="81"/>
  <c r="P84" i="81"/>
  <c r="P89" i="81"/>
  <c r="P90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81" i="48"/>
  <c r="P80" i="48"/>
  <c r="P29" i="48"/>
  <c r="P49" i="47"/>
  <c r="P90" i="83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P8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P80" i="83"/>
  <c r="P81" i="83"/>
  <c r="P82" i="83"/>
  <c r="P85" i="83"/>
  <c r="P83" i="83"/>
  <c r="P8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48" i="83"/>
  <c r="P51" i="83"/>
  <c r="N61" i="83"/>
  <c r="P49" i="83"/>
  <c r="P52" i="83"/>
  <c r="P54" i="83"/>
  <c r="P50" i="83"/>
  <c r="F61" i="83"/>
  <c r="P41" i="83"/>
  <c r="P42" i="83"/>
  <c r="P45" i="83"/>
  <c r="P47" i="83"/>
  <c r="E61" i="83"/>
  <c r="E62" i="83" s="1"/>
  <c r="J33" i="83"/>
  <c r="D33" i="83"/>
  <c r="P7" i="83"/>
  <c r="P8" i="83"/>
  <c r="P9" i="83"/>
  <c r="P13" i="83"/>
  <c r="P14" i="83"/>
  <c r="P17" i="83"/>
  <c r="P24" i="83"/>
  <c r="P25" i="83"/>
  <c r="P30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N84" i="48" l="1"/>
  <c r="O84" i="48"/>
  <c r="L82" i="48"/>
  <c r="L84" i="48"/>
  <c r="F82" i="48"/>
  <c r="F84" i="48"/>
  <c r="P84" i="48" l="1"/>
  <c r="B95" i="36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7" l="1"/>
  <c r="C32" i="47"/>
  <c r="B32" i="48" l="1"/>
  <c r="C32" i="48"/>
  <c r="H32" i="48"/>
  <c r="I32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N32" i="48" l="1"/>
  <c r="O32" i="48"/>
  <c r="L32" i="48"/>
  <c r="F32" i="70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87" i="47"/>
  <c r="P83" i="47"/>
  <c r="N54" i="48" l="1"/>
  <c r="O54" i="48"/>
  <c r="L54" i="48"/>
  <c r="F54" i="48"/>
  <c r="P54" i="48" l="1"/>
  <c r="I61" i="3" l="1"/>
  <c r="K95" i="46" l="1"/>
  <c r="H61" i="3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F94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M7" i="74"/>
  <c r="I7" i="74"/>
  <c r="H7" i="74"/>
  <c r="H15" i="74" s="1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Q10" i="72"/>
  <c r="O10" i="72"/>
  <c r="N10" i="72"/>
  <c r="M10" i="72"/>
  <c r="I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N15" i="72" s="1"/>
  <c r="M7" i="72"/>
  <c r="M15" i="72" s="1"/>
  <c r="I7" i="72"/>
  <c r="H7" i="72"/>
  <c r="G7" i="72"/>
  <c r="G15" i="72" s="1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N15" i="74" l="1"/>
  <c r="M15" i="74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F69" i="70"/>
  <c r="E69" i="70"/>
  <c r="O68" i="70"/>
  <c r="N68" i="70"/>
  <c r="L68" i="70"/>
  <c r="K68" i="70"/>
  <c r="J68" i="70"/>
  <c r="F68" i="70"/>
  <c r="E68" i="70"/>
  <c r="N94" i="70" s="1"/>
  <c r="N66" i="70"/>
  <c r="J66" i="70"/>
  <c r="H66" i="70"/>
  <c r="D66" i="70"/>
  <c r="O62" i="70"/>
  <c r="N62" i="70"/>
  <c r="L62" i="70"/>
  <c r="F62" i="70"/>
  <c r="I61" i="70"/>
  <c r="H61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O31" i="68"/>
  <c r="N31" i="68"/>
  <c r="L31" i="68"/>
  <c r="K31" i="68"/>
  <c r="J31" i="68"/>
  <c r="F31" i="68"/>
  <c r="E31" i="68"/>
  <c r="D31" i="68"/>
  <c r="O30" i="68"/>
  <c r="N30" i="68"/>
  <c r="L30" i="68"/>
  <c r="K30" i="68"/>
  <c r="J30" i="68"/>
  <c r="F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Q6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O83" i="66" s="1"/>
  <c r="H83" i="66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J31" i="66"/>
  <c r="E31" i="66"/>
  <c r="K30" i="66"/>
  <c r="J30" i="66"/>
  <c r="E30" i="66"/>
  <c r="K29" i="66"/>
  <c r="J29" i="66"/>
  <c r="E29" i="66"/>
  <c r="K28" i="66"/>
  <c r="J28" i="66"/>
  <c r="E28" i="66"/>
  <c r="K27" i="66"/>
  <c r="J27" i="66"/>
  <c r="E27" i="66"/>
  <c r="K26" i="66"/>
  <c r="J26" i="66"/>
  <c r="E26" i="66"/>
  <c r="K25" i="66"/>
  <c r="J25" i="66"/>
  <c r="E25" i="66"/>
  <c r="K24" i="66"/>
  <c r="J24" i="66"/>
  <c r="E24" i="66"/>
  <c r="K23" i="66"/>
  <c r="J23" i="66"/>
  <c r="E23" i="66"/>
  <c r="K22" i="66"/>
  <c r="J22" i="66"/>
  <c r="E22" i="66"/>
  <c r="K21" i="66"/>
  <c r="J21" i="66"/>
  <c r="E21" i="66"/>
  <c r="K20" i="66"/>
  <c r="J20" i="66"/>
  <c r="E20" i="66"/>
  <c r="K19" i="66"/>
  <c r="J19" i="66"/>
  <c r="E19" i="66"/>
  <c r="K18" i="66"/>
  <c r="J18" i="66"/>
  <c r="E18" i="66"/>
  <c r="K17" i="66"/>
  <c r="J17" i="66"/>
  <c r="E17" i="66"/>
  <c r="K16" i="66"/>
  <c r="J16" i="66"/>
  <c r="E16" i="66"/>
  <c r="K15" i="66"/>
  <c r="J15" i="66"/>
  <c r="E15" i="66"/>
  <c r="K14" i="66"/>
  <c r="J14" i="66"/>
  <c r="E14" i="66"/>
  <c r="K13" i="66"/>
  <c r="J13" i="66"/>
  <c r="E13" i="66"/>
  <c r="K12" i="66"/>
  <c r="J12" i="66"/>
  <c r="E12" i="66"/>
  <c r="K11" i="66"/>
  <c r="J11" i="66"/>
  <c r="E11" i="66"/>
  <c r="K10" i="66"/>
  <c r="J10" i="66"/>
  <c r="E10" i="66"/>
  <c r="K9" i="66"/>
  <c r="J9" i="66"/>
  <c r="E9" i="66"/>
  <c r="O8" i="66"/>
  <c r="N8" i="66"/>
  <c r="K8" i="66"/>
  <c r="J8" i="66"/>
  <c r="F8" i="66"/>
  <c r="E8" i="66"/>
  <c r="O7" i="66"/>
  <c r="N7" i="66"/>
  <c r="L7" i="66"/>
  <c r="K7" i="66"/>
  <c r="J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94" i="70" l="1"/>
  <c r="F61" i="70"/>
  <c r="N61" i="70"/>
  <c r="O61" i="70"/>
  <c r="E33" i="68"/>
  <c r="F55" i="66"/>
  <c r="L61" i="70"/>
  <c r="L55" i="66"/>
  <c r="D94" i="70"/>
  <c r="D95" i="70" s="1"/>
  <c r="E62" i="68"/>
  <c r="L83" i="66"/>
  <c r="D83" i="66"/>
  <c r="D84" i="66" s="1"/>
  <c r="N83" i="66"/>
  <c r="P83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62" i="68"/>
  <c r="P7" i="68"/>
  <c r="P9" i="68"/>
  <c r="P11" i="68"/>
  <c r="P13" i="68"/>
  <c r="P15" i="68"/>
  <c r="P17" i="68"/>
  <c r="P19" i="68"/>
  <c r="P21" i="68"/>
  <c r="P23" i="68"/>
  <c r="P25" i="68"/>
  <c r="P29" i="68"/>
  <c r="P31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P30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D96" i="68"/>
  <c r="J95" i="68"/>
  <c r="K95" i="68"/>
  <c r="L6" i="67"/>
  <c r="L8" i="67" s="1"/>
  <c r="N8" i="67"/>
  <c r="R6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61" i="70" l="1"/>
  <c r="P95" i="68"/>
  <c r="E62" i="70"/>
  <c r="R8" i="67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95" i="48" l="1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J60" i="48"/>
  <c r="E60" i="48"/>
  <c r="D60" i="48"/>
  <c r="O59" i="48"/>
  <c r="N59" i="48"/>
  <c r="K59" i="48"/>
  <c r="J59" i="48"/>
  <c r="F59" i="48"/>
  <c r="E59" i="48"/>
  <c r="D59" i="48"/>
  <c r="K58" i="48"/>
  <c r="J58" i="48"/>
  <c r="E58" i="48"/>
  <c r="D58" i="48"/>
  <c r="O57" i="48"/>
  <c r="N57" i="48"/>
  <c r="L57" i="48"/>
  <c r="K57" i="48"/>
  <c r="J57" i="48"/>
  <c r="F57" i="48"/>
  <c r="E57" i="48"/>
  <c r="D57" i="48"/>
  <c r="K56" i="48"/>
  <c r="J56" i="48"/>
  <c r="E56" i="48"/>
  <c r="D56" i="48"/>
  <c r="K55" i="48"/>
  <c r="J55" i="48"/>
  <c r="E55" i="48"/>
  <c r="D55" i="48"/>
  <c r="K54" i="48"/>
  <c r="J54" i="48"/>
  <c r="E54" i="48"/>
  <c r="D54" i="48"/>
  <c r="K53" i="48"/>
  <c r="J53" i="48"/>
  <c r="E53" i="48"/>
  <c r="D53" i="48"/>
  <c r="K52" i="48"/>
  <c r="J52" i="48"/>
  <c r="E52" i="48"/>
  <c r="D52" i="48"/>
  <c r="K51" i="48"/>
  <c r="J51" i="48"/>
  <c r="E51" i="48"/>
  <c r="D51" i="48"/>
  <c r="K50" i="48"/>
  <c r="J50" i="48"/>
  <c r="E50" i="48"/>
  <c r="D50" i="48"/>
  <c r="O49" i="48"/>
  <c r="N49" i="48"/>
  <c r="L49" i="48"/>
  <c r="K49" i="48"/>
  <c r="J49" i="48"/>
  <c r="F49" i="48"/>
  <c r="E49" i="48"/>
  <c r="D49" i="48"/>
  <c r="O48" i="48"/>
  <c r="N48" i="48"/>
  <c r="L48" i="48"/>
  <c r="K48" i="48"/>
  <c r="J48" i="48"/>
  <c r="F48" i="48"/>
  <c r="E48" i="48"/>
  <c r="D48" i="48"/>
  <c r="O47" i="48"/>
  <c r="N47" i="48"/>
  <c r="L47" i="48"/>
  <c r="K47" i="48"/>
  <c r="J47" i="48"/>
  <c r="F47" i="48"/>
  <c r="E47" i="48"/>
  <c r="D47" i="48"/>
  <c r="O46" i="48"/>
  <c r="N46" i="48"/>
  <c r="L46" i="48"/>
  <c r="K46" i="48"/>
  <c r="J46" i="48"/>
  <c r="F46" i="48"/>
  <c r="E46" i="48"/>
  <c r="D46" i="48"/>
  <c r="O45" i="48"/>
  <c r="N45" i="48"/>
  <c r="L45" i="48"/>
  <c r="K45" i="48"/>
  <c r="J45" i="48"/>
  <c r="F45" i="48"/>
  <c r="E45" i="48"/>
  <c r="D45" i="48"/>
  <c r="O44" i="48"/>
  <c r="N44" i="48"/>
  <c r="L44" i="48"/>
  <c r="K44" i="48"/>
  <c r="J44" i="48"/>
  <c r="F44" i="48"/>
  <c r="E44" i="48"/>
  <c r="D44" i="48"/>
  <c r="O43" i="48"/>
  <c r="N43" i="48"/>
  <c r="L43" i="48"/>
  <c r="K43" i="48"/>
  <c r="J43" i="48"/>
  <c r="F43" i="48"/>
  <c r="E43" i="48"/>
  <c r="D43" i="48"/>
  <c r="O42" i="48"/>
  <c r="N42" i="48"/>
  <c r="L42" i="48"/>
  <c r="K42" i="48"/>
  <c r="J42" i="48"/>
  <c r="F42" i="48"/>
  <c r="E42" i="48"/>
  <c r="D42" i="48"/>
  <c r="O41" i="48"/>
  <c r="N41" i="48"/>
  <c r="L41" i="48"/>
  <c r="K41" i="48"/>
  <c r="J41" i="48"/>
  <c r="F41" i="48"/>
  <c r="E41" i="48"/>
  <c r="D41" i="48"/>
  <c r="O40" i="48"/>
  <c r="N40" i="48"/>
  <c r="L40" i="48"/>
  <c r="K40" i="48"/>
  <c r="J40" i="48"/>
  <c r="F40" i="48"/>
  <c r="E40" i="48"/>
  <c r="D40" i="48"/>
  <c r="O39" i="48"/>
  <c r="N39" i="48"/>
  <c r="L39" i="48"/>
  <c r="K39" i="48"/>
  <c r="J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O40" i="46"/>
  <c r="N40" i="46"/>
  <c r="L40" i="46"/>
  <c r="F40" i="46"/>
  <c r="E40" i="46"/>
  <c r="D40" i="46"/>
  <c r="O39" i="46"/>
  <c r="N39" i="46"/>
  <c r="L39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N5" i="46"/>
  <c r="J5" i="46"/>
  <c r="H5" i="46"/>
  <c r="D5" i="46"/>
  <c r="I12" i="49" l="1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F95" i="48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49" i="48"/>
  <c r="P57" i="48"/>
  <c r="P5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J33" i="2"/>
  <c r="C33" i="2"/>
  <c r="D33" i="2"/>
  <c r="J53" i="2"/>
  <c r="I53" i="2"/>
  <c r="J13" i="2"/>
  <c r="I13" i="2"/>
  <c r="D13" i="2"/>
  <c r="C13" i="2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J32" i="36"/>
  <c r="C32" i="36"/>
  <c r="E32" i="36" s="1"/>
  <c r="B32" i="36"/>
  <c r="D32" i="36" s="1"/>
  <c r="O31" i="36"/>
  <c r="N31" i="36"/>
  <c r="L31" i="36"/>
  <c r="K31" i="36"/>
  <c r="J31" i="36"/>
  <c r="F31" i="36"/>
  <c r="E31" i="36"/>
  <c r="D31" i="36"/>
  <c r="O30" i="36"/>
  <c r="N30" i="36"/>
  <c r="L30" i="36"/>
  <c r="K30" i="36"/>
  <c r="J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J69" i="3"/>
  <c r="K69" i="3"/>
  <c r="L69" i="3"/>
  <c r="J70" i="3"/>
  <c r="K70" i="3"/>
  <c r="L70" i="3"/>
  <c r="J71" i="3"/>
  <c r="K71" i="3"/>
  <c r="L71" i="3"/>
  <c r="J72" i="3"/>
  <c r="K72" i="3"/>
  <c r="L72" i="3"/>
  <c r="J73" i="3"/>
  <c r="K73" i="3"/>
  <c r="L73" i="3"/>
  <c r="J74" i="3"/>
  <c r="K74" i="3"/>
  <c r="L74" i="3"/>
  <c r="J75" i="3"/>
  <c r="K75" i="3"/>
  <c r="L75" i="3"/>
  <c r="J76" i="3"/>
  <c r="K76" i="3"/>
  <c r="L76" i="3"/>
  <c r="J77" i="3"/>
  <c r="K77" i="3"/>
  <c r="L77" i="3"/>
  <c r="J78" i="3"/>
  <c r="K78" i="3"/>
  <c r="L78" i="3"/>
  <c r="J79" i="3"/>
  <c r="K79" i="3"/>
  <c r="L79" i="3"/>
  <c r="J80" i="3"/>
  <c r="K80" i="3"/>
  <c r="L80" i="3"/>
  <c r="J81" i="3"/>
  <c r="K81" i="3"/>
  <c r="J82" i="3"/>
  <c r="K82" i="3"/>
  <c r="J83" i="3"/>
  <c r="K83" i="3"/>
  <c r="J84" i="3"/>
  <c r="K84" i="3"/>
  <c r="L84" i="3"/>
  <c r="J85" i="3"/>
  <c r="K85" i="3"/>
  <c r="L85" i="3"/>
  <c r="J86" i="3"/>
  <c r="K86" i="3"/>
  <c r="L86" i="3"/>
  <c r="J87" i="3"/>
  <c r="K87" i="3"/>
  <c r="J88" i="3"/>
  <c r="K88" i="3"/>
  <c r="J89" i="3"/>
  <c r="K89" i="3"/>
  <c r="J90" i="3"/>
  <c r="K90" i="3"/>
  <c r="J91" i="3"/>
  <c r="K91" i="3"/>
  <c r="J92" i="3"/>
  <c r="K92" i="3"/>
  <c r="J93" i="3"/>
  <c r="K93" i="3"/>
  <c r="J94" i="3"/>
  <c r="K94" i="3"/>
  <c r="J96" i="3"/>
  <c r="K96" i="3"/>
  <c r="L96" i="3"/>
  <c r="K68" i="3"/>
  <c r="J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20" i="2" l="1"/>
  <c r="I20" i="2"/>
  <c r="P32" i="47"/>
  <c r="P61" i="47"/>
  <c r="P50" i="2"/>
  <c r="O10" i="2"/>
  <c r="O30" i="2"/>
  <c r="C20" i="2"/>
  <c r="O6" i="36"/>
  <c r="C38" i="36"/>
  <c r="O67" i="36"/>
  <c r="L46" i="2"/>
  <c r="F46" i="2"/>
  <c r="K45" i="2"/>
  <c r="E45" i="2"/>
  <c r="E46" i="2"/>
  <c r="K46" i="2"/>
  <c r="P95" i="47"/>
  <c r="P13" i="2"/>
  <c r="D20" i="2"/>
  <c r="E62" i="47"/>
  <c r="P61" i="48"/>
  <c r="O38" i="36"/>
  <c r="C67" i="36"/>
  <c r="H67" i="36"/>
  <c r="J38" i="36"/>
  <c r="N6" i="36"/>
  <c r="I40" i="2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J60" i="2"/>
  <c r="O50" i="2"/>
  <c r="Q34" i="2"/>
  <c r="Q28" i="2"/>
  <c r="Q29" i="2"/>
  <c r="G10" i="2"/>
  <c r="Q57" i="2"/>
  <c r="Q56" i="2"/>
  <c r="Q54" i="2"/>
  <c r="Q49" i="2"/>
  <c r="P33" i="2"/>
  <c r="Q39" i="2"/>
  <c r="J40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J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<sst xmlns="http://schemas.openxmlformats.org/spreadsheetml/2006/main" count="2035" uniqueCount="242">
  <si>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</si>
  <si>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</si>
  <si>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</si>
  <si>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</si>
  <si>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</si>
  <si>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</si>
  <si>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</si>
  <si>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</si>
  <si>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</si>
  <si>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</si>
  <si>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</si>
  <si>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</si>
  <si>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</si>
  <si>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</si>
  <si>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</si>
  <si>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</si>
  <si>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</si>
  <si>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</si>
  <si>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</si>
  <si>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</si>
  <si>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</si>
  <si>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</si>
  <si>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</si>
  <si>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</si>
  <si>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</si>
  <si>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</si>
  <si>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</si>
  <si>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</si>
  <si>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</si>
  <si>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</si>
  <si>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</si>
  <si>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</si>
  <si>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</si>
  <si>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</si>
  <si>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</si>
  <si>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</si>
  <si>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</si>
  <si>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</si>
  <si>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</si>
  <si>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</si>
  <si>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</si>
  <si>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</si>
  <si>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</si>
  <si>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</si>
  <si>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</si>
  <si>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</si>
  <si>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</si>
  <si>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</si>
  <si>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</si>
  <si>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</si>
  <si>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</si>
  <si>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</si>
  <si>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</si>
  <si>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</si>
  <si>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</si>
  <si>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</si>
  <si>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</si>
  <si>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</si>
  <si>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</si>
  <si>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</si>
  <si>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</si>
  <si>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</si>
  <si>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</si>
  <si>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</si>
  <si>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</si>
  <si>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</si>
  <si>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</si>
  <si>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</si>
  <si>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</si>
  <si>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</si>
  <si>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</si>
  <si>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</si>
  <si>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</si>
  <si>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</si>
  <si>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</si>
  <si>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</si>
  <si>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</si>
  <si>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</si>
  <si>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</si>
  <si>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</si>
  <si>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</si>
  <si>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</si>
  <si>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</si>
  <si>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</si>
  <si>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</si>
  <si>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</si>
  <si>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</si>
  <si>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</si>
  <si>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</si>
  <si>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</si>
  <si>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</si>
  <si>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</si>
  <si>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</si>
  <si>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</si>
  <si>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</si>
  <si>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</si>
  <si>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</si>
  <si>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</si>
  <si>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</si>
  <si>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</si>
  <si>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</si>
  <si>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</si>
  <si>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</si>
  <si>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</si>
  <si>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</si>
  <si>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</si>
  <si>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2015 - Ddados Definitivos Revistos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</si>
  <si>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</si>
  <si>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</si>
  <si>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</si>
  <si>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</si>
  <si>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</si>
  <si>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</si>
  <si>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</si>
  <si>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</si>
  <si>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</si>
  <si>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2020 - Dados Definitivos - 9 de setembro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</si>
  <si>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</si>
  <si>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</si>
  <si>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</si>
  <si>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</si>
  <si>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</si>
  <si>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</si>
  <si>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</si>
  <si>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</si>
  <si>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</si>
  <si>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</si>
  <si>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</si>
  <si>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</si>
  <si>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</si>
  <si>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</si>
  <si>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</si>
  <si>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</si>
  <si>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</si>
  <si>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</si>
  <si>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</si>
  <si>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</si>
  <si>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</si>
  <si>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</si>
  <si>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</si>
  <si>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</si>
  <si>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</si>
  <si>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</si>
  <si>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</si>
  <si>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</si>
  <si>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2021  - Dados Definitivos - 09-08-2022</t>
  </si>
  <si>
    <t>Ano Móvel</t>
  </si>
  <si>
    <t>jan-fev</t>
  </si>
  <si>
    <t>2022 - Dados Preliminares a 10-04-2023</t>
  </si>
  <si>
    <t>2007/2023</t>
  </si>
  <si>
    <t>mar 2022 a fev 2023</t>
  </si>
  <si>
    <t>mar 2023 a fev 2024</t>
  </si>
  <si>
    <t>D       2024/2023</t>
  </si>
  <si>
    <t>2024 /2023</t>
  </si>
  <si>
    <t>Exportações por Tipo de Produto - fevereiro 2024 vs fevereiro 2023</t>
  </si>
  <si>
    <t>Evolução das Exportações de Vinho (NC 2204) por Mercado / Acondicionamento - fevereiro 2024 vs fevereiro 2023</t>
  </si>
  <si>
    <t>2024 / 2023</t>
  </si>
  <si>
    <t>Evolução das Exportações com Destino a uma Seleção de Mercados (NC 2204) - fevereiro 2024 vs fevereiro 2023</t>
  </si>
  <si>
    <t>2024/2023</t>
  </si>
  <si>
    <t>FRANCA</t>
  </si>
  <si>
    <t>E.U.AMERICA</t>
  </si>
  <si>
    <t>BRASIL</t>
  </si>
  <si>
    <t>REINO UNIDO</t>
  </si>
  <si>
    <t>CANADA</t>
  </si>
  <si>
    <t>PAISES BAIXOS</t>
  </si>
  <si>
    <t>ALEMANHA</t>
  </si>
  <si>
    <t>BELGICA</t>
  </si>
  <si>
    <t>SUICA</t>
  </si>
  <si>
    <t>POLONIA</t>
  </si>
  <si>
    <t>ANGOLA</t>
  </si>
  <si>
    <t>SUECIA</t>
  </si>
  <si>
    <t>ESPANHA</t>
  </si>
  <si>
    <t>FEDERAÇÃO RUSSA</t>
  </si>
  <si>
    <t>DINAMARCA</t>
  </si>
  <si>
    <t>FINLANDIA</t>
  </si>
  <si>
    <t>LUXEMBURGO</t>
  </si>
  <si>
    <t>PAISES PT N/ DETERM.</t>
  </si>
  <si>
    <t>ITALIA</t>
  </si>
  <si>
    <t>NORUEGA</t>
  </si>
  <si>
    <t>IRLANDA</t>
  </si>
  <si>
    <t>CHINA</t>
  </si>
  <si>
    <t>JAPAO</t>
  </si>
  <si>
    <t>GUINE BISSAU</t>
  </si>
  <si>
    <t>MACAU</t>
  </si>
  <si>
    <t>LETONIA</t>
  </si>
  <si>
    <t>AUSTRIA</t>
  </si>
  <si>
    <t>REP. CHECA</t>
  </si>
  <si>
    <t>LITUANIA</t>
  </si>
  <si>
    <t>ROMENIA</t>
  </si>
  <si>
    <t>CHIPRE</t>
  </si>
  <si>
    <t>ESTONIA</t>
  </si>
  <si>
    <t>MALTA</t>
  </si>
  <si>
    <t>HUNGRIA</t>
  </si>
  <si>
    <t>REINO UNIDO (IRLANDA DO NORTE)</t>
  </si>
  <si>
    <t>COREIA DO SUL</t>
  </si>
  <si>
    <t>UCRANIA</t>
  </si>
  <si>
    <t>S.TOME PRINCIPE</t>
  </si>
  <si>
    <t>AUSTRALIA</t>
  </si>
  <si>
    <t>CABO VERDE</t>
  </si>
  <si>
    <t>ISRAEL</t>
  </si>
  <si>
    <t>MOCAMBIQUE</t>
  </si>
  <si>
    <t>COLOMBIA</t>
  </si>
  <si>
    <t>EMIRATOS ARABES</t>
  </si>
  <si>
    <t>SINGAPURA</t>
  </si>
  <si>
    <t>PARAGUAI</t>
  </si>
  <si>
    <t>SUAZILANDIA</t>
  </si>
  <si>
    <t>TURQUIA</t>
  </si>
  <si>
    <t>GANA</t>
  </si>
  <si>
    <t>TAIWAN</t>
  </si>
  <si>
    <t>REP. ESLOVACA</t>
  </si>
  <si>
    <t>COSTA DO MARFIM</t>
  </si>
  <si>
    <t>AFRICA DO SUL</t>
  </si>
  <si>
    <t>BULGARIA</t>
  </si>
  <si>
    <t>BIELORRUSSIA</t>
  </si>
  <si>
    <t>URUGUAI</t>
  </si>
  <si>
    <t>FILIPINAS</t>
  </si>
  <si>
    <t>TIMOR LESTE</t>
  </si>
  <si>
    <t>TOBAGO E TRINDADE</t>
  </si>
  <si>
    <t>ANDORRA</t>
  </si>
  <si>
    <t>SERVIA</t>
  </si>
  <si>
    <t>CROACIA</t>
  </si>
  <si>
    <t>HONG-KONG</t>
  </si>
  <si>
    <t>MEXICO</t>
  </si>
  <si>
    <t>CAZAQUISTAO</t>
  </si>
  <si>
    <t>ISLANDIA</t>
  </si>
  <si>
    <t>GRECIA</t>
  </si>
  <si>
    <t>SENEGAL</t>
  </si>
  <si>
    <t>REP.DOMINICANA</t>
  </si>
  <si>
    <t>NIGERIA</t>
  </si>
  <si>
    <t>PROV/ABAST.BORDO PT</t>
  </si>
  <si>
    <t>VENEZUELA</t>
  </si>
  <si>
    <t>PAQUISTAO</t>
  </si>
  <si>
    <t>CATAR</t>
  </si>
  <si>
    <t>CUBA</t>
  </si>
  <si>
    <t>ESLOVENIA</t>
  </si>
  <si>
    <t>CHILE</t>
  </si>
  <si>
    <t>SÃO BARTOLOMEU</t>
  </si>
  <si>
    <t>2023 - Dados preliminares a 10-04-2023</t>
  </si>
  <si>
    <t>fevereiro 2024 versus fevereiro 2023</t>
  </si>
  <si>
    <t>5 - Exportações por Tipo de produto - fevereiro 2024 vs fevereiro 2023</t>
  </si>
  <si>
    <t>7 - Evolução das Exportações de Vinho (NC 2204) por Mercado / Acondicionamento - fevereiro 2024 vs fevereiro 2023</t>
  </si>
  <si>
    <t>9 - Evolução das Exportações com Destino a uma Selecção de Mercado - fevereiro  2024 vs fevereiro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</si>
</sst>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8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69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33" xfId="0" applyNumberFormat="1" applyBorder="1"/>
    <xf numFmtId="4" fontId="0" fillId="0" borderId="24" xfId="0" applyNumberFormat="1" applyBorder="1"/>
    <xf numFmtId="4" fontId="0" fillId="0" borderId="27" xfId="0" applyNumberFormat="1" applyBorder="1"/>
    <xf numFmtId="4" fontId="0" fillId="0" borderId="31" xfId="0" applyNumberFormat="1" applyBorder="1"/>
    <xf numFmtId="3" fontId="0" fillId="0" borderId="31" xfId="0" applyNumberFormat="1" applyBorder="1"/>
    <xf numFmtId="3" fontId="0" fillId="0" borderId="35" xfId="0" applyNumberFormat="1" applyBorder="1"/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 wrapText="1"/>
    </xf>
    <xf numFmtId="0" fontId="9" fillId="2" borderId="82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91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'1'!$B$6:$R$6</c:f>
              <c:numCache>
                <c:formatCode>#,##0</c:formatCode>
                <c:ptCount val="17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938963.28799999994</c:v>
                </c:pt>
                <c:pt idx="16">
                  <c:v>927854.35299999989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2691.0299999999997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518031.63800000027</c:v>
                </c:pt>
                <c:pt idx="16">
                  <c:v>517378.96399999992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1660104986879E-2"/>
          <c:y val="0.1581353248625243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'1'!$B$8:$R$8</c:f>
              <c:numCache>
                <c:formatCode>#,##0</c:formatCode>
                <c:ptCount val="17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205343.67499999999</c:v>
                </c:pt>
                <c:pt idx="16">
                  <c:v>199089.788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'1'!$B$10:$R$10</c:f>
              <c:numCache>
                <c:formatCode>#,##0</c:formatCode>
                <c:ptCount val="17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733619.6129999999</c:v>
                </c:pt>
                <c:pt idx="16">
                  <c:v>728764.56499999994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418166.49000000005</c:v>
                </c:pt>
                <c:pt idx="16">
                  <c:v>407784.35900000011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202578.51499999996</c:v>
                </c:pt>
                <c:pt idx="16">
                  <c:v>196398.75799999997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215587.97500000009</c:v>
                </c:pt>
                <c:pt idx="16">
                  <c:v>211385.60100000014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520796.79800000024</c:v>
                </c:pt>
                <c:pt idx="16">
                  <c:v>520069.99399999995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76200</xdr:colOff>
      <xdr:row>5</xdr:row>
      <xdr:rowOff>76200</xdr:rowOff>
    </xdr:from>
    <xdr:to>
      <xdr:col>19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76200</xdr:colOff>
      <xdr:row>7</xdr:row>
      <xdr:rowOff>0</xdr:rowOff>
    </xdr:from>
    <xdr:to>
      <xdr:col>19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76200</xdr:colOff>
      <xdr:row>9</xdr:row>
      <xdr:rowOff>0</xdr:rowOff>
    </xdr:from>
    <xdr:to>
      <xdr:col>19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11</xdr:row>
      <xdr:rowOff>0</xdr:rowOff>
    </xdr:from>
    <xdr:to>
      <xdr:col>18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16</xdr:row>
      <xdr:rowOff>28575</xdr:rowOff>
    </xdr:from>
    <xdr:to>
      <xdr:col>18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18</xdr:row>
      <xdr:rowOff>76200</xdr:rowOff>
    </xdr:from>
    <xdr:to>
      <xdr:col>18</xdr:col>
      <xdr:colOff>1219200</xdr:colOff>
      <xdr:row>19</xdr:row>
      <xdr:rowOff>276225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0</xdr:colOff>
      <xdr:row>22</xdr:row>
      <xdr:rowOff>0</xdr:rowOff>
    </xdr:from>
    <xdr:to>
      <xdr:col>18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47625</xdr:colOff>
      <xdr:row>27</xdr:row>
      <xdr:rowOff>104775</xdr:rowOff>
    </xdr:from>
    <xdr:to>
      <xdr:col>19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47625</xdr:colOff>
      <xdr:row>28</xdr:row>
      <xdr:rowOff>352424</xdr:rowOff>
    </xdr:from>
    <xdr:to>
      <xdr:col>19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57150</xdr:colOff>
      <xdr:row>31</xdr:row>
      <xdr:rowOff>95250</xdr:rowOff>
    </xdr:from>
    <xdr:to>
      <xdr:col>19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oao%20lima\Documents\COM&#201;RCIO%20EXTERNO\S&#237;ntese%20Estatistica\75.%20Novembro%202019\Sintese%20Estatistica%20Novembr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L\Dropbox\IVV\S&#237;ntese%20Estatistica\Mar&#231;o%202013\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1 (2)"/>
    </sheetNames>
    <sheetDataSet>
      <sheetData sheetId="0"/>
      <sheetData sheetId="1"/>
      <sheetData sheetId="2">
        <row r="6">
          <cell r="A6" t="str">
            <v>Exportações (1)</v>
          </cell>
        </row>
      </sheetData>
      <sheetData sheetId="3">
        <row r="7">
          <cell r="T7">
            <v>44866.651000000042</v>
          </cell>
        </row>
        <row r="8">
          <cell r="T8">
            <v>46937.144999999968</v>
          </cell>
        </row>
        <row r="9">
          <cell r="T9">
            <v>62257.105999999985</v>
          </cell>
        </row>
        <row r="10">
          <cell r="T10">
            <v>62171.204999999944</v>
          </cell>
        </row>
        <row r="11">
          <cell r="T11">
            <v>55267.650999999962</v>
          </cell>
        </row>
        <row r="12">
          <cell r="T12">
            <v>56091.163000000008</v>
          </cell>
        </row>
        <row r="13">
          <cell r="T13">
            <v>69013.110000000117</v>
          </cell>
        </row>
        <row r="14">
          <cell r="T14">
            <v>45062.92500000001</v>
          </cell>
        </row>
        <row r="15">
          <cell r="T15">
            <v>70793.574000000022</v>
          </cell>
        </row>
        <row r="16">
          <cell r="T16">
            <v>82030.592000000048</v>
          </cell>
        </row>
        <row r="17">
          <cell r="T17">
            <v>82936.982000000047</v>
          </cell>
        </row>
        <row r="18">
          <cell r="T18">
            <v>58105.801000000007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tabSelected="1" zoomScaleNormal="100" workbookViewId="0">
      <selection activeCell="B27" sqref="B27"/>
    </sheetView>
  </sheetViews>
  <sheetFormatPr defaultRowHeight="15" x14ac:dyDescent="0.25"/>
  <cols>
    <col min="1" max="1" width="3.140625" customWidth="1"/>
  </cols>
  <sheetData>
    <row r="2" spans="2:11" ht="15.75" x14ac:dyDescent="0.25">
      <c r="E2" s="309" t="s">
        <v>25</v>
      </c>
      <c r="F2" s="309"/>
      <c r="G2" s="309"/>
      <c r="H2" s="309"/>
      <c r="I2" s="309"/>
      <c r="J2" s="309"/>
      <c r="K2" s="309"/>
    </row>
    <row r="3" spans="2:11" ht="15.75" x14ac:dyDescent="0.25">
      <c r="E3" s="309" t="s">
        <v>238</v>
      </c>
      <c r="F3" s="309"/>
      <c r="G3" s="309"/>
      <c r="H3" s="309"/>
      <c r="I3" s="309"/>
      <c r="J3" s="309"/>
      <c r="K3" s="309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239</v>
      </c>
    </row>
    <row r="19" spans="2:8" ht="15.95" customHeight="1" x14ac:dyDescent="0.25">
      <c r="B19" s="5"/>
    </row>
    <row r="20" spans="2:8" ht="15.95" customHeight="1" x14ac:dyDescent="0.25">
      <c r="B20" s="267" t="s">
        <v>107</v>
      </c>
    </row>
    <row r="21" spans="2:8" ht="15.95" customHeight="1" x14ac:dyDescent="0.25">
      <c r="B21" s="5"/>
    </row>
    <row r="22" spans="2:8" ht="15.95" customHeight="1" x14ac:dyDescent="0.25">
      <c r="B22" s="5" t="s">
        <v>240</v>
      </c>
    </row>
    <row r="23" spans="2:8" ht="15.95" customHeight="1" x14ac:dyDescent="0.25"/>
    <row r="24" spans="2:8" ht="15.95" customHeight="1" x14ac:dyDescent="0.25">
      <c r="B24" s="267" t="s">
        <v>108</v>
      </c>
    </row>
    <row r="25" spans="2:8" ht="15.95" customHeight="1" x14ac:dyDescent="0.25"/>
    <row r="26" spans="2:8" ht="15.95" customHeight="1" x14ac:dyDescent="0.25">
      <c r="B26" s="267" t="s">
        <v>241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117</v>
      </c>
    </row>
    <row r="29" spans="2:8" ht="15.95" customHeight="1" x14ac:dyDescent="0.25">
      <c r="B29" s="5"/>
    </row>
    <row r="30" spans="2:8" x14ac:dyDescent="0.25">
      <c r="B30" s="267" t="s">
        <v>118</v>
      </c>
    </row>
    <row r="31" spans="2:8" x14ac:dyDescent="0.25">
      <c r="B31" s="5"/>
    </row>
    <row r="32" spans="2:8" x14ac:dyDescent="0.25">
      <c r="B32" s="267" t="s">
        <v>119</v>
      </c>
    </row>
    <row r="33" spans="2:2" x14ac:dyDescent="0.25">
      <c r="B33" s="5"/>
    </row>
    <row r="34" spans="2:2" x14ac:dyDescent="0.25">
      <c r="B34" s="267" t="s">
        <v>120</v>
      </c>
    </row>
    <row r="36" spans="2:2" x14ac:dyDescent="0.25">
      <c r="B36" s="267" t="s">
        <v>121</v>
      </c>
    </row>
    <row r="38" spans="2:2" x14ac:dyDescent="0.25">
      <c r="B38" s="267" t="s">
        <v>122</v>
      </c>
    </row>
    <row r="39" spans="2:2" x14ac:dyDescent="0.25">
      <c r="B39" s="267"/>
    </row>
    <row r="40" spans="2:2" x14ac:dyDescent="0.25">
      <c r="B40" s="267" t="s">
        <v>123</v>
      </c>
    </row>
    <row r="42" spans="2:2" x14ac:dyDescent="0.25">
      <c r="B42" s="267" t="s">
        <v>124</v>
      </c>
    </row>
    <row r="44" spans="2:2" x14ac:dyDescent="0.25">
      <c r="B44" s="267" t="s">
        <v>125</v>
      </c>
    </row>
    <row r="46" spans="2:2" x14ac:dyDescent="0.25">
      <c r="B46" s="267" t="s">
        <v>109</v>
      </c>
    </row>
    <row r="48" spans="2:2" x14ac:dyDescent="0.25">
      <c r="B48" s="267" t="s">
        <v>110</v>
      </c>
    </row>
    <row r="50" spans="2:2" x14ac:dyDescent="0.25">
      <c r="B50" s="267" t="s">
        <v>111</v>
      </c>
    </row>
    <row r="52" spans="2:2" x14ac:dyDescent="0.25">
      <c r="B52" s="267" t="s">
        <v>112</v>
      </c>
    </row>
    <row r="54" spans="2:2" x14ac:dyDescent="0.25">
      <c r="B54" s="267" t="s">
        <v>126</v>
      </c>
    </row>
    <row r="56" spans="2:2" x14ac:dyDescent="0.25">
      <c r="B56" s="267" t="s">
        <v>127</v>
      </c>
    </row>
    <row r="58" spans="2:2" x14ac:dyDescent="0.25">
      <c r="B58" s="267" t="s">
        <v>128</v>
      </c>
    </row>
    <row r="60" spans="2:2" x14ac:dyDescent="0.25">
      <c r="B60" s="267" t="s">
        <v>129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zoomScaleNormal="100" workbookViewId="0">
      <selection activeCell="F91" sqref="F91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61" t="s">
        <v>3</v>
      </c>
      <c r="B4" s="349" t="s">
        <v>1</v>
      </c>
      <c r="C4" s="347"/>
      <c r="D4" s="349" t="s">
        <v>104</v>
      </c>
      <c r="E4" s="347"/>
      <c r="F4" s="130" t="s">
        <v>0</v>
      </c>
      <c r="H4" s="359" t="s">
        <v>19</v>
      </c>
      <c r="I4" s="360"/>
      <c r="J4" s="349" t="s">
        <v>13</v>
      </c>
      <c r="K4" s="350"/>
      <c r="L4" s="130" t="s">
        <v>0</v>
      </c>
      <c r="N4" s="357" t="s">
        <v>22</v>
      </c>
      <c r="O4" s="347"/>
      <c r="P4" s="130" t="s">
        <v>0</v>
      </c>
    </row>
    <row r="5" spans="1:17" x14ac:dyDescent="0.25">
      <c r="A5" s="362"/>
      <c r="B5" s="352" t="s">
        <v>147</v>
      </c>
      <c r="C5" s="354"/>
      <c r="D5" s="352" t="str">
        <f>B5</f>
        <v>jan-fev</v>
      </c>
      <c r="E5" s="354"/>
      <c r="F5" s="131" t="s">
        <v>156</v>
      </c>
      <c r="H5" s="355" t="str">
        <f>B5</f>
        <v>jan-fev</v>
      </c>
      <c r="I5" s="354"/>
      <c r="J5" s="352" t="str">
        <f>B5</f>
        <v>jan-fev</v>
      </c>
      <c r="K5" s="353"/>
      <c r="L5" s="131" t="str">
        <f>F5</f>
        <v>2024 / 2023</v>
      </c>
      <c r="N5" s="355" t="str">
        <f>B5</f>
        <v>jan-fev</v>
      </c>
      <c r="O5" s="353"/>
      <c r="P5" s="131" t="str">
        <f>L5</f>
        <v>2024 / 2023</v>
      </c>
    </row>
    <row r="6" spans="1:17" ht="19.5" customHeight="1" thickBot="1" x14ac:dyDescent="0.3">
      <c r="A6" s="363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1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0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159</v>
      </c>
      <c r="B7" s="19">
        <v>50398.940000000024</v>
      </c>
      <c r="C7" s="147">
        <v>54802.220000000008</v>
      </c>
      <c r="D7" s="214">
        <f>B7/$B$33</f>
        <v>0.10783187621376264</v>
      </c>
      <c r="E7" s="246">
        <f>C7/$C$33</f>
        <v>0.1172779779733059</v>
      </c>
      <c r="F7" s="52">
        <f>(C7-B7)/B7</f>
        <v>8.7368504178857373E-2</v>
      </c>
      <c r="H7" s="19">
        <v>13987.183999999996</v>
      </c>
      <c r="I7" s="147">
        <v>16931.682000000008</v>
      </c>
      <c r="J7" s="214">
        <f t="shared" ref="J7:J32" si="0">H7/$H$33</f>
        <v>0.1084266121064289</v>
      </c>
      <c r="K7" s="246">
        <f>I7/$I$33</f>
        <v>0.1252046519267489</v>
      </c>
      <c r="L7" s="52">
        <f>(I7-H7)/H7</f>
        <v>0.2105139962411314</v>
      </c>
      <c r="N7" s="40">
        <f t="shared" ref="N7:N33" si="1">(H7/B7)*10</f>
        <v>2.7752932898985549</v>
      </c>
      <c r="O7" s="149">
        <f t="shared" ref="O7:O33" si="2">(I7/C7)*10</f>
        <v>3.089597830160896</v>
      </c>
      <c r="P7" s="52">
        <f>(O7-N7)/N7</f>
        <v>0.11325092789520265</v>
      </c>
      <c r="Q7" s="2"/>
    </row>
    <row r="8" spans="1:17" ht="20.100000000000001" customHeight="1" x14ac:dyDescent="0.25">
      <c r="A8" s="8" t="s">
        <v>160</v>
      </c>
      <c r="B8" s="19">
        <v>32373.19</v>
      </c>
      <c r="C8" s="140">
        <v>39934.39</v>
      </c>
      <c r="D8" s="214">
        <f t="shared" ref="D8:D32" si="3">B8/$B$33</f>
        <v>6.9264588039443228E-2</v>
      </c>
      <c r="E8" s="215">
        <f t="shared" ref="E8:E32" si="4">C8/$C$33</f>
        <v>8.5460488841463109E-2</v>
      </c>
      <c r="F8" s="52">
        <f t="shared" ref="F8:F33" si="5">(C8-B8)/B8</f>
        <v>0.23356363707129266</v>
      </c>
      <c r="H8" s="19">
        <v>14635.344000000003</v>
      </c>
      <c r="I8" s="140">
        <v>16011.264999999999</v>
      </c>
      <c r="J8" s="214">
        <f t="shared" si="0"/>
        <v>0.11345105397427763</v>
      </c>
      <c r="K8" s="215">
        <f t="shared" ref="K8:K32" si="6">I8/$I$33</f>
        <v>0.11839844743315733</v>
      </c>
      <c r="L8" s="52">
        <f t="shared" ref="L8:L33" si="7">(I8-H8)/H8</f>
        <v>9.4013574262415453E-2</v>
      </c>
      <c r="N8" s="40">
        <f t="shared" si="1"/>
        <v>4.5208223224217328</v>
      </c>
      <c r="O8" s="143">
        <f t="shared" si="2"/>
        <v>4.0093926563045033</v>
      </c>
      <c r="P8" s="52">
        <f t="shared" ref="P8:P33" si="8">(O8-N8)/N8</f>
        <v>-0.11312757495040521</v>
      </c>
      <c r="Q8" s="2"/>
    </row>
    <row r="9" spans="1:17" ht="20.100000000000001" customHeight="1" x14ac:dyDescent="0.25">
      <c r="A9" s="8" t="s">
        <v>161</v>
      </c>
      <c r="B9" s="19">
        <v>29469.98000000001</v>
      </c>
      <c r="C9" s="140">
        <v>39640.660000000003</v>
      </c>
      <c r="D9" s="214">
        <f t="shared" si="3"/>
        <v>6.3052977609887442E-2</v>
      </c>
      <c r="E9" s="215">
        <f t="shared" si="4"/>
        <v>8.4831900064035876E-2</v>
      </c>
      <c r="F9" s="52">
        <f t="shared" si="5"/>
        <v>0.3451200170478565</v>
      </c>
      <c r="H9" s="19">
        <v>9422.7279999999992</v>
      </c>
      <c r="I9" s="140">
        <v>11892.435000000001</v>
      </c>
      <c r="J9" s="214">
        <f t="shared" si="0"/>
        <v>7.3043614342986188E-2</v>
      </c>
      <c r="K9" s="215">
        <f t="shared" si="6"/>
        <v>8.7940949088016515E-2</v>
      </c>
      <c r="L9" s="52">
        <f t="shared" si="7"/>
        <v>0.26210106032987501</v>
      </c>
      <c r="N9" s="40">
        <f t="shared" si="1"/>
        <v>3.1973988445190651</v>
      </c>
      <c r="O9" s="143">
        <f t="shared" si="2"/>
        <v>3.0000597870973893</v>
      </c>
      <c r="P9" s="52">
        <f t="shared" si="8"/>
        <v>-6.171862411220657E-2</v>
      </c>
      <c r="Q9" s="2"/>
    </row>
    <row r="10" spans="1:17" ht="20.100000000000001" customHeight="1" x14ac:dyDescent="0.25">
      <c r="A10" s="8" t="s">
        <v>162</v>
      </c>
      <c r="B10" s="19">
        <v>27478.029999999995</v>
      </c>
      <c r="C10" s="140">
        <v>26251.410000000003</v>
      </c>
      <c r="D10" s="214">
        <f t="shared" si="3"/>
        <v>5.8791068414495509E-2</v>
      </c>
      <c r="E10" s="215">
        <f t="shared" si="4"/>
        <v>5.6178605241689522E-2</v>
      </c>
      <c r="F10" s="52">
        <f t="shared" si="5"/>
        <v>-4.4640026959719886E-2</v>
      </c>
      <c r="H10" s="19">
        <v>8688.6449999999986</v>
      </c>
      <c r="I10" s="140">
        <v>8745.5159999999978</v>
      </c>
      <c r="J10" s="214">
        <f t="shared" si="0"/>
        <v>6.7353109900138805E-2</v>
      </c>
      <c r="K10" s="215">
        <f t="shared" si="6"/>
        <v>6.4670437745039902E-2</v>
      </c>
      <c r="L10" s="52">
        <f t="shared" si="7"/>
        <v>6.5454394787678857E-3</v>
      </c>
      <c r="N10" s="40">
        <f t="shared" si="1"/>
        <v>3.1620334499962333</v>
      </c>
      <c r="O10" s="143">
        <f t="shared" si="2"/>
        <v>3.3314461966042952</v>
      </c>
      <c r="P10" s="52">
        <f t="shared" si="8"/>
        <v>5.3577151945772034E-2</v>
      </c>
      <c r="Q10" s="2"/>
    </row>
    <row r="11" spans="1:17" ht="20.100000000000001" customHeight="1" x14ac:dyDescent="0.25">
      <c r="A11" s="8" t="s">
        <v>163</v>
      </c>
      <c r="B11" s="19">
        <v>19200.660000000003</v>
      </c>
      <c r="C11" s="140">
        <v>19213.619999999995</v>
      </c>
      <c r="D11" s="214">
        <f t="shared" si="3"/>
        <v>4.1081086077257641E-2</v>
      </c>
      <c r="E11" s="215">
        <f t="shared" si="4"/>
        <v>4.1117577046102673E-2</v>
      </c>
      <c r="F11" s="52">
        <f t="shared" si="5"/>
        <v>6.7497679767215542E-4</v>
      </c>
      <c r="H11" s="19">
        <v>7303.9770000000008</v>
      </c>
      <c r="I11" s="140">
        <v>7923.8880000000008</v>
      </c>
      <c r="J11" s="214">
        <f t="shared" si="0"/>
        <v>5.6619365342822303E-2</v>
      </c>
      <c r="K11" s="215">
        <f t="shared" si="6"/>
        <v>5.8594747937419457E-2</v>
      </c>
      <c r="L11" s="52">
        <f t="shared" si="7"/>
        <v>8.4873076681375087E-2</v>
      </c>
      <c r="N11" s="40">
        <f t="shared" si="1"/>
        <v>3.8040239241776064</v>
      </c>
      <c r="O11" s="143">
        <f t="shared" si="2"/>
        <v>4.1240994669406401</v>
      </c>
      <c r="P11" s="52">
        <f t="shared" si="8"/>
        <v>8.4141306454120421E-2</v>
      </c>
      <c r="Q11" s="2"/>
    </row>
    <row r="12" spans="1:17" ht="20.100000000000001" customHeight="1" x14ac:dyDescent="0.25">
      <c r="A12" s="8" t="s">
        <v>164</v>
      </c>
      <c r="B12" s="19">
        <v>29851.060000000005</v>
      </c>
      <c r="C12" s="140">
        <v>19971.77</v>
      </c>
      <c r="D12" s="214">
        <f t="shared" si="3"/>
        <v>6.3868323555408127E-2</v>
      </c>
      <c r="E12" s="215">
        <f t="shared" si="4"/>
        <v>4.2740035023178462E-2</v>
      </c>
      <c r="F12" s="52">
        <f t="shared" si="5"/>
        <v>-0.33095273668673753</v>
      </c>
      <c r="H12" s="19">
        <v>8468.0360000000019</v>
      </c>
      <c r="I12" s="140">
        <v>6986.0740000000005</v>
      </c>
      <c r="J12" s="214">
        <f t="shared" si="0"/>
        <v>6.564298108005702E-2</v>
      </c>
      <c r="K12" s="215">
        <f t="shared" si="6"/>
        <v>5.1659897906451945E-2</v>
      </c>
      <c r="L12" s="52">
        <f t="shared" si="7"/>
        <v>-0.17500657767633498</v>
      </c>
      <c r="N12" s="40">
        <f t="shared" si="1"/>
        <v>2.8367622456287989</v>
      </c>
      <c r="O12" s="143">
        <f t="shared" si="2"/>
        <v>3.497974390852689</v>
      </c>
      <c r="P12" s="52">
        <f t="shared" si="8"/>
        <v>0.2330869096424136</v>
      </c>
      <c r="Q12" s="2"/>
    </row>
    <row r="13" spans="1:17" ht="20.100000000000001" customHeight="1" x14ac:dyDescent="0.25">
      <c r="A13" s="8" t="s">
        <v>165</v>
      </c>
      <c r="B13" s="19">
        <v>26505.75</v>
      </c>
      <c r="C13" s="140">
        <v>26707.520000000008</v>
      </c>
      <c r="D13" s="214">
        <f t="shared" si="3"/>
        <v>5.6710810841516468E-2</v>
      </c>
      <c r="E13" s="215">
        <f t="shared" si="4"/>
        <v>5.7154690855254174E-2</v>
      </c>
      <c r="F13" s="52">
        <f t="shared" si="5"/>
        <v>7.6123105363933375E-3</v>
      </c>
      <c r="H13" s="19">
        <v>7370.0809999999983</v>
      </c>
      <c r="I13" s="140">
        <v>6822.1490000000003</v>
      </c>
      <c r="J13" s="214">
        <f t="shared" si="0"/>
        <v>5.7131793917915265E-2</v>
      </c>
      <c r="K13" s="215">
        <f t="shared" si="6"/>
        <v>5.0447722260400223E-2</v>
      </c>
      <c r="L13" s="52">
        <f t="shared" si="7"/>
        <v>-7.4345451562879444E-2</v>
      </c>
      <c r="N13" s="40">
        <f t="shared" si="1"/>
        <v>2.7805593126019819</v>
      </c>
      <c r="O13" s="143">
        <f t="shared" si="2"/>
        <v>2.5543925456201095</v>
      </c>
      <c r="P13" s="52">
        <f t="shared" si="8"/>
        <v>-8.1338587512535671E-2</v>
      </c>
      <c r="Q13" s="2"/>
    </row>
    <row r="14" spans="1:17" ht="20.100000000000001" customHeight="1" x14ac:dyDescent="0.25">
      <c r="A14" s="8" t="s">
        <v>166</v>
      </c>
      <c r="B14" s="19">
        <v>12295.769999999995</v>
      </c>
      <c r="C14" s="140">
        <v>15158.320000000003</v>
      </c>
      <c r="D14" s="214">
        <f t="shared" si="3"/>
        <v>2.6307615767174768E-2</v>
      </c>
      <c r="E14" s="215">
        <f t="shared" si="4"/>
        <v>3.2439144236717461E-2</v>
      </c>
      <c r="F14" s="52">
        <f t="shared" si="5"/>
        <v>0.23280770541413914</v>
      </c>
      <c r="H14" s="19">
        <v>4419.2600000000011</v>
      </c>
      <c r="I14" s="140">
        <v>5843.6639999999998</v>
      </c>
      <c r="J14" s="214">
        <f t="shared" si="0"/>
        <v>3.4257459529913763E-2</v>
      </c>
      <c r="K14" s="215">
        <f t="shared" si="6"/>
        <v>4.3212122522551091E-2</v>
      </c>
      <c r="L14" s="52">
        <f t="shared" si="7"/>
        <v>0.32231731104302491</v>
      </c>
      <c r="N14" s="40">
        <f t="shared" si="1"/>
        <v>3.5941303391328909</v>
      </c>
      <c r="O14" s="143">
        <f t="shared" si="2"/>
        <v>3.8550868433968928</v>
      </c>
      <c r="P14" s="52">
        <f t="shared" si="8"/>
        <v>7.2606299616546299E-2</v>
      </c>
      <c r="Q14" s="2"/>
    </row>
    <row r="15" spans="1:17" ht="20.100000000000001" customHeight="1" x14ac:dyDescent="0.25">
      <c r="A15" s="8" t="s">
        <v>167</v>
      </c>
      <c r="B15" s="19">
        <v>17184.729999999996</v>
      </c>
      <c r="C15" s="140">
        <v>13800.849999999997</v>
      </c>
      <c r="D15" s="214">
        <f t="shared" si="3"/>
        <v>3.6767870080738445E-2</v>
      </c>
      <c r="E15" s="215">
        <f t="shared" si="4"/>
        <v>2.9534128039208962E-2</v>
      </c>
      <c r="F15" s="52">
        <f t="shared" si="5"/>
        <v>-0.19691202596723953</v>
      </c>
      <c r="H15" s="19">
        <v>6298.3950000000023</v>
      </c>
      <c r="I15" s="140">
        <v>5012.8459999999986</v>
      </c>
      <c r="J15" s="214">
        <f t="shared" si="0"/>
        <v>4.8824240215762642E-2</v>
      </c>
      <c r="K15" s="215">
        <f t="shared" si="6"/>
        <v>3.7068475452846035E-2</v>
      </c>
      <c r="L15" s="52">
        <f t="shared" si="7"/>
        <v>-0.20410739561428001</v>
      </c>
      <c r="N15" s="40">
        <f t="shared" si="1"/>
        <v>3.6651114099552355</v>
      </c>
      <c r="O15" s="143">
        <f t="shared" si="2"/>
        <v>3.6322733744660649</v>
      </c>
      <c r="P15" s="52">
        <f t="shared" si="8"/>
        <v>-8.9596281848282784E-3</v>
      </c>
      <c r="Q15" s="2"/>
    </row>
    <row r="16" spans="1:17" ht="20.100000000000001" customHeight="1" x14ac:dyDescent="0.25">
      <c r="A16" s="8" t="s">
        <v>168</v>
      </c>
      <c r="B16" s="19">
        <v>23276.299999999996</v>
      </c>
      <c r="C16" s="140">
        <v>19922.04</v>
      </c>
      <c r="D16" s="214">
        <f t="shared" si="3"/>
        <v>4.9801188285198097E-2</v>
      </c>
      <c r="E16" s="215">
        <f t="shared" si="4"/>
        <v>4.2633611709586197E-2</v>
      </c>
      <c r="F16" s="52">
        <f t="shared" si="5"/>
        <v>-0.14410623681598861</v>
      </c>
      <c r="H16" s="19">
        <v>5331.2720000000008</v>
      </c>
      <c r="I16" s="140">
        <v>4627.0729999999994</v>
      </c>
      <c r="J16" s="214">
        <f t="shared" si="0"/>
        <v>4.1327243652322418E-2</v>
      </c>
      <c r="K16" s="215">
        <f t="shared" si="6"/>
        <v>3.4215801147497192E-2</v>
      </c>
      <c r="L16" s="52">
        <f t="shared" si="7"/>
        <v>-0.13208836465293861</v>
      </c>
      <c r="N16" s="40">
        <f t="shared" si="1"/>
        <v>2.290429320811298</v>
      </c>
      <c r="O16" s="143">
        <f t="shared" si="2"/>
        <v>2.3225899556471123</v>
      </c>
      <c r="P16" s="52">
        <f t="shared" si="8"/>
        <v>1.4041312929238365E-2</v>
      </c>
      <c r="Q16" s="2"/>
    </row>
    <row r="17" spans="1:17" ht="20.100000000000001" customHeight="1" x14ac:dyDescent="0.25">
      <c r="A17" s="8" t="s">
        <v>169</v>
      </c>
      <c r="B17" s="19">
        <v>72506.209999999992</v>
      </c>
      <c r="C17" s="140">
        <v>38798.609999999993</v>
      </c>
      <c r="D17" s="214">
        <f t="shared" si="3"/>
        <v>0.15513184724617371</v>
      </c>
      <c r="E17" s="215">
        <f t="shared" si="4"/>
        <v>8.3029894208206972E-2</v>
      </c>
      <c r="F17" s="52">
        <f t="shared" si="5"/>
        <v>-0.46489259333786725</v>
      </c>
      <c r="H17" s="19">
        <v>9373.6769999999979</v>
      </c>
      <c r="I17" s="140">
        <v>4108.1080000000002</v>
      </c>
      <c r="J17" s="214">
        <f t="shared" si="0"/>
        <v>7.2663378138870138E-2</v>
      </c>
      <c r="K17" s="215">
        <f t="shared" si="6"/>
        <v>3.0378212407809951E-2</v>
      </c>
      <c r="L17" s="52">
        <f t="shared" si="7"/>
        <v>-0.561739966077346</v>
      </c>
      <c r="N17" s="40">
        <f t="shared" si="1"/>
        <v>1.2928102296341237</v>
      </c>
      <c r="O17" s="143">
        <f t="shared" si="2"/>
        <v>1.0588286539131173</v>
      </c>
      <c r="P17" s="52">
        <f t="shared" si="8"/>
        <v>-0.1809867916865302</v>
      </c>
      <c r="Q17" s="2"/>
    </row>
    <row r="18" spans="1:17" ht="20.100000000000001" customHeight="1" x14ac:dyDescent="0.25">
      <c r="A18" s="8" t="s">
        <v>170</v>
      </c>
      <c r="B18" s="19">
        <v>15428.49</v>
      </c>
      <c r="C18" s="140">
        <v>14642.9</v>
      </c>
      <c r="D18" s="214">
        <f t="shared" si="3"/>
        <v>3.3010278070238659E-2</v>
      </c>
      <c r="E18" s="215">
        <f t="shared" si="4"/>
        <v>3.1336133895037845E-2</v>
      </c>
      <c r="F18" s="52">
        <f t="shared" si="5"/>
        <v>-5.0918139104993432E-2</v>
      </c>
      <c r="H18" s="19">
        <v>3754.8880000000004</v>
      </c>
      <c r="I18" s="140">
        <v>3720.3090000000002</v>
      </c>
      <c r="J18" s="214">
        <f t="shared" si="0"/>
        <v>2.910734460053466E-2</v>
      </c>
      <c r="K18" s="215">
        <f t="shared" si="6"/>
        <v>2.7510556447076617E-2</v>
      </c>
      <c r="L18" s="52">
        <f t="shared" si="7"/>
        <v>-9.2090629600670316E-3</v>
      </c>
      <c r="N18" s="40">
        <f t="shared" si="1"/>
        <v>2.4337365484243763</v>
      </c>
      <c r="O18" s="143">
        <f t="shared" si="2"/>
        <v>2.5406913930983621</v>
      </c>
      <c r="P18" s="52">
        <f t="shared" si="8"/>
        <v>4.394676356536184E-2</v>
      </c>
      <c r="Q18" s="2"/>
    </row>
    <row r="19" spans="1:17" ht="20.100000000000001" customHeight="1" x14ac:dyDescent="0.25">
      <c r="A19" s="8" t="s">
        <v>171</v>
      </c>
      <c r="B19" s="19">
        <v>13543.809999999994</v>
      </c>
      <c r="C19" s="140">
        <v>18361.559999999998</v>
      </c>
      <c r="D19" s="214">
        <f t="shared" si="3"/>
        <v>2.8977880157454092E-2</v>
      </c>
      <c r="E19" s="215">
        <f t="shared" si="4"/>
        <v>3.9294149566122212E-2</v>
      </c>
      <c r="F19" s="52">
        <f t="shared" si="5"/>
        <v>0.35571600605738013</v>
      </c>
      <c r="H19" s="19">
        <v>2894.1889999999999</v>
      </c>
      <c r="I19" s="140">
        <v>3706.2549999999997</v>
      </c>
      <c r="J19" s="214">
        <f t="shared" si="0"/>
        <v>2.243533137661544E-2</v>
      </c>
      <c r="K19" s="215">
        <f t="shared" si="6"/>
        <v>2.7406631380554661E-2</v>
      </c>
      <c r="L19" s="52">
        <f t="shared" si="7"/>
        <v>0.28058499289438243</v>
      </c>
      <c r="N19" s="40">
        <f t="shared" si="1"/>
        <v>2.1369090381510087</v>
      </c>
      <c r="O19" s="143">
        <f t="shared" si="2"/>
        <v>2.0184859020693233</v>
      </c>
      <c r="P19" s="52">
        <f t="shared" si="8"/>
        <v>-5.5417958353600645E-2</v>
      </c>
      <c r="Q19" s="2"/>
    </row>
    <row r="20" spans="1:17" ht="20.100000000000001" customHeight="1" x14ac:dyDescent="0.25">
      <c r="A20" s="8" t="s">
        <v>172</v>
      </c>
      <c r="B20" s="19">
        <v>6903.7900000000009</v>
      </c>
      <c r="C20" s="140">
        <v>17183.93</v>
      </c>
      <c r="D20" s="214">
        <f t="shared" si="3"/>
        <v>1.4771116787095367E-2</v>
      </c>
      <c r="E20" s="215">
        <f t="shared" si="4"/>
        <v>3.6773994995728823E-2</v>
      </c>
      <c r="F20" s="52">
        <f t="shared" si="5"/>
        <v>1.4890574597431263</v>
      </c>
      <c r="H20" s="19">
        <v>1589.8</v>
      </c>
      <c r="I20" s="140">
        <v>3341.0830000000005</v>
      </c>
      <c r="J20" s="214">
        <f t="shared" si="0"/>
        <v>1.2323897928761124E-2</v>
      </c>
      <c r="K20" s="215">
        <f t="shared" si="6"/>
        <v>2.4706295220603476E-2</v>
      </c>
      <c r="L20" s="52">
        <f t="shared" si="7"/>
        <v>1.101574411875708</v>
      </c>
      <c r="N20" s="40">
        <f t="shared" si="1"/>
        <v>2.3027931034982227</v>
      </c>
      <c r="O20" s="143">
        <f t="shared" si="2"/>
        <v>1.9443066865379461</v>
      </c>
      <c r="P20" s="52">
        <f t="shared" si="8"/>
        <v>-0.1556746094191841</v>
      </c>
      <c r="Q20" s="2"/>
    </row>
    <row r="21" spans="1:17" ht="20.100000000000001" customHeight="1" x14ac:dyDescent="0.25">
      <c r="A21" s="8" t="s">
        <v>173</v>
      </c>
      <c r="B21" s="19">
        <v>6135.7099999999991</v>
      </c>
      <c r="C21" s="140">
        <v>6042.46</v>
      </c>
      <c r="D21" s="214">
        <f t="shared" si="3"/>
        <v>1.3127758663248576E-2</v>
      </c>
      <c r="E21" s="215">
        <f t="shared" si="4"/>
        <v>1.2930999707394735E-2</v>
      </c>
      <c r="F21" s="52">
        <f t="shared" si="5"/>
        <v>-1.5197915155703106E-2</v>
      </c>
      <c r="H21" s="19">
        <v>2255.1280000000002</v>
      </c>
      <c r="I21" s="140">
        <v>2721.6939999999995</v>
      </c>
      <c r="J21" s="214">
        <f t="shared" si="0"/>
        <v>1.7481423630828542E-2</v>
      </c>
      <c r="K21" s="215">
        <f t="shared" si="6"/>
        <v>2.0126101465945363E-2</v>
      </c>
      <c r="L21" s="52">
        <f t="shared" si="7"/>
        <v>0.20689113877349724</v>
      </c>
      <c r="N21" s="40">
        <f t="shared" si="1"/>
        <v>3.6754149071582596</v>
      </c>
      <c r="O21" s="143">
        <f t="shared" si="2"/>
        <v>4.5042813688464625</v>
      </c>
      <c r="P21" s="52">
        <f t="shared" si="8"/>
        <v>0.22551643355254877</v>
      </c>
      <c r="Q21" s="2"/>
    </row>
    <row r="22" spans="1:17" ht="20.100000000000001" customHeight="1" x14ac:dyDescent="0.25">
      <c r="A22" s="8" t="s">
        <v>174</v>
      </c>
      <c r="B22" s="19">
        <v>7730.9799999999987</v>
      </c>
      <c r="C22" s="140">
        <v>11321.039999999997</v>
      </c>
      <c r="D22" s="214">
        <f t="shared" si="3"/>
        <v>1.6540944678024461E-2</v>
      </c>
      <c r="E22" s="215">
        <f t="shared" si="4"/>
        <v>2.4227279109403133E-2</v>
      </c>
      <c r="F22" s="52">
        <f t="shared" si="5"/>
        <v>0.46437321012342536</v>
      </c>
      <c r="H22" s="19">
        <v>1909.3899999999999</v>
      </c>
      <c r="I22" s="140">
        <v>2552.4530000000004</v>
      </c>
      <c r="J22" s="214">
        <f t="shared" si="0"/>
        <v>1.4801313036984023E-2</v>
      </c>
      <c r="K22" s="215">
        <f t="shared" si="6"/>
        <v>1.887461561257682E-2</v>
      </c>
      <c r="L22" s="52">
        <f t="shared" si="7"/>
        <v>0.33678976008044487</v>
      </c>
      <c r="N22" s="40">
        <f t="shared" si="1"/>
        <v>2.4697903758643798</v>
      </c>
      <c r="O22" s="143">
        <f t="shared" si="2"/>
        <v>2.254610000494655</v>
      </c>
      <c r="P22" s="52">
        <f t="shared" si="8"/>
        <v>-8.7124955005307175E-2</v>
      </c>
      <c r="Q22" s="2"/>
    </row>
    <row r="23" spans="1:17" ht="20.100000000000001" customHeight="1" x14ac:dyDescent="0.25">
      <c r="A23" s="8" t="s">
        <v>175</v>
      </c>
      <c r="B23" s="19">
        <v>7733.18</v>
      </c>
      <c r="C23" s="140">
        <v>6409.65</v>
      </c>
      <c r="D23" s="214">
        <f t="shared" si="3"/>
        <v>1.6545651723999445E-2</v>
      </c>
      <c r="E23" s="215">
        <f t="shared" si="4"/>
        <v>1.3716794529794596E-2</v>
      </c>
      <c r="F23" s="52">
        <f t="shared" si="5"/>
        <v>-0.17114951417140176</v>
      </c>
      <c r="H23" s="19">
        <v>2012.0460000000003</v>
      </c>
      <c r="I23" s="140">
        <v>1966.0659999999998</v>
      </c>
      <c r="J23" s="214">
        <f t="shared" si="0"/>
        <v>1.5597087389591211E-2</v>
      </c>
      <c r="K23" s="215">
        <f t="shared" si="6"/>
        <v>1.4538461636299063E-2</v>
      </c>
      <c r="L23" s="52">
        <f t="shared" si="7"/>
        <v>-2.2852360234308991E-2</v>
      </c>
      <c r="N23" s="40">
        <f t="shared" si="1"/>
        <v>2.6018352088015542</v>
      </c>
      <c r="O23" s="143">
        <f t="shared" si="2"/>
        <v>3.0673531316062497</v>
      </c>
      <c r="P23" s="52">
        <f t="shared" si="8"/>
        <v>0.17891906498533408</v>
      </c>
      <c r="Q23" s="2"/>
    </row>
    <row r="24" spans="1:17" ht="20.100000000000001" customHeight="1" x14ac:dyDescent="0.25">
      <c r="A24" s="8" t="s">
        <v>176</v>
      </c>
      <c r="B24" s="19">
        <v>772.87000000000012</v>
      </c>
      <c r="C24" s="140">
        <v>783.70000000000016</v>
      </c>
      <c r="D24" s="214">
        <f t="shared" si="3"/>
        <v>1.6536066466741307E-3</v>
      </c>
      <c r="E24" s="215">
        <f t="shared" si="4"/>
        <v>1.6771355492109597E-3</v>
      </c>
      <c r="F24" s="52">
        <f t="shared" si="5"/>
        <v>1.4012705888441833E-2</v>
      </c>
      <c r="H24" s="19">
        <v>1817.9660000000001</v>
      </c>
      <c r="I24" s="140">
        <v>1937.923</v>
      </c>
      <c r="J24" s="214">
        <f t="shared" si="0"/>
        <v>1.4092607511610357E-2</v>
      </c>
      <c r="K24" s="215">
        <f t="shared" si="6"/>
        <v>1.4330352688872902E-2</v>
      </c>
      <c r="L24" s="52">
        <f t="shared" si="7"/>
        <v>6.5984182322441604E-2</v>
      </c>
      <c r="N24" s="40">
        <f t="shared" si="1"/>
        <v>23.52227412113292</v>
      </c>
      <c r="O24" s="143">
        <f t="shared" si="2"/>
        <v>24.727867806558628</v>
      </c>
      <c r="P24" s="52">
        <f t="shared" si="8"/>
        <v>5.1253279305276706E-2</v>
      </c>
      <c r="Q24" s="2"/>
    </row>
    <row r="25" spans="1:17" ht="20.100000000000001" customHeight="1" x14ac:dyDescent="0.25">
      <c r="A25" s="8" t="s">
        <v>177</v>
      </c>
      <c r="B25" s="19">
        <v>1859.66</v>
      </c>
      <c r="C25" s="140">
        <v>4879.8099999999995</v>
      </c>
      <c r="D25" s="214">
        <f t="shared" si="3"/>
        <v>3.9788659626509163E-3</v>
      </c>
      <c r="E25" s="215">
        <f t="shared" si="4"/>
        <v>1.044290267244498E-2</v>
      </c>
      <c r="F25" s="52">
        <f t="shared" si="5"/>
        <v>1.6240334254648696</v>
      </c>
      <c r="H25" s="19">
        <v>709.6819999999999</v>
      </c>
      <c r="I25" s="140">
        <v>1873.598</v>
      </c>
      <c r="J25" s="214">
        <f t="shared" si="0"/>
        <v>5.5013514466467801E-3</v>
      </c>
      <c r="K25" s="215">
        <f t="shared" si="6"/>
        <v>1.3854688827763998E-2</v>
      </c>
      <c r="L25" s="52">
        <f t="shared" si="7"/>
        <v>1.6400528687496658</v>
      </c>
      <c r="N25" s="40">
        <f t="shared" si="1"/>
        <v>3.8161922071776555</v>
      </c>
      <c r="O25" s="143">
        <f t="shared" si="2"/>
        <v>3.8394896522610518</v>
      </c>
      <c r="P25" s="52">
        <f t="shared" si="8"/>
        <v>6.1048929976790589E-3</v>
      </c>
      <c r="Q25" s="2"/>
    </row>
    <row r="26" spans="1:17" ht="20.100000000000001" customHeight="1" x14ac:dyDescent="0.25">
      <c r="A26" s="8" t="s">
        <v>178</v>
      </c>
      <c r="B26" s="19">
        <v>6277.22</v>
      </c>
      <c r="C26" s="140">
        <v>5834.0199999999986</v>
      </c>
      <c r="D26" s="214">
        <f t="shared" si="3"/>
        <v>1.3430528697757431E-2</v>
      </c>
      <c r="E26" s="215">
        <f t="shared" si="4"/>
        <v>1.2484933439846522E-2</v>
      </c>
      <c r="F26" s="52">
        <f t="shared" si="5"/>
        <v>-7.0604503267370208E-2</v>
      </c>
      <c r="H26" s="19">
        <v>1694.9270000000001</v>
      </c>
      <c r="I26" s="140">
        <v>1706.8410000000001</v>
      </c>
      <c r="J26" s="214">
        <f t="shared" si="0"/>
        <v>1.3138827113285512E-2</v>
      </c>
      <c r="K26" s="215">
        <f t="shared" si="6"/>
        <v>1.2621571400839205E-2</v>
      </c>
      <c r="L26" s="52">
        <f t="shared" si="7"/>
        <v>7.0292112875657694E-3</v>
      </c>
      <c r="N26" s="40">
        <f t="shared" si="1"/>
        <v>2.7001236216031939</v>
      </c>
      <c r="O26" s="143">
        <f t="shared" si="2"/>
        <v>2.9256687498500185</v>
      </c>
      <c r="P26" s="52">
        <f t="shared" si="8"/>
        <v>8.353140813342004E-2</v>
      </c>
      <c r="Q26" s="2"/>
    </row>
    <row r="27" spans="1:17" ht="20.100000000000001" customHeight="1" x14ac:dyDescent="0.25">
      <c r="A27" s="8" t="s">
        <v>179</v>
      </c>
      <c r="B27" s="19">
        <v>2466.88</v>
      </c>
      <c r="C27" s="140">
        <v>3787.1400000000003</v>
      </c>
      <c r="D27" s="214">
        <f t="shared" si="3"/>
        <v>5.2780534430725461E-3</v>
      </c>
      <c r="E27" s="215">
        <f t="shared" si="4"/>
        <v>8.1045644045410151E-3</v>
      </c>
      <c r="F27" s="52">
        <f t="shared" si="5"/>
        <v>0.53519425346997018</v>
      </c>
      <c r="H27" s="19">
        <v>797.87500000000023</v>
      </c>
      <c r="I27" s="140">
        <v>1412.3359999999998</v>
      </c>
      <c r="J27" s="214">
        <f t="shared" si="0"/>
        <v>6.1850107308531162E-3</v>
      </c>
      <c r="K27" s="215">
        <f t="shared" si="6"/>
        <v>1.0443796268062248E-2</v>
      </c>
      <c r="L27" s="52">
        <f t="shared" si="7"/>
        <v>0.77012188626037836</v>
      </c>
      <c r="N27" s="40">
        <f t="shared" si="1"/>
        <v>3.2343486509274881</v>
      </c>
      <c r="O27" s="143">
        <f t="shared" si="2"/>
        <v>3.7292944015800833</v>
      </c>
      <c r="P27" s="52">
        <f t="shared" si="8"/>
        <v>0.15302795216918361</v>
      </c>
      <c r="Q27" s="2"/>
    </row>
    <row r="28" spans="1:17" ht="20.100000000000001" customHeight="1" x14ac:dyDescent="0.25">
      <c r="A28" s="8" t="s">
        <v>180</v>
      </c>
      <c r="B28" s="19">
        <v>2342.9</v>
      </c>
      <c r="C28" s="140">
        <v>3097.4000000000005</v>
      </c>
      <c r="D28" s="214">
        <f t="shared" si="3"/>
        <v>5.0127900067188794E-3</v>
      </c>
      <c r="E28" s="215">
        <f t="shared" si="4"/>
        <v>6.6285053593543785E-3</v>
      </c>
      <c r="F28" s="52">
        <f t="shared" si="5"/>
        <v>0.32203679200990243</v>
      </c>
      <c r="H28" s="19">
        <v>976.81799999999987</v>
      </c>
      <c r="I28" s="140">
        <v>1259.075</v>
      </c>
      <c r="J28" s="214">
        <f t="shared" si="0"/>
        <v>7.5721507906507616E-3</v>
      </c>
      <c r="K28" s="215">
        <f t="shared" si="6"/>
        <v>9.3104776669365348E-3</v>
      </c>
      <c r="L28" s="52">
        <f t="shared" si="7"/>
        <v>0.2889555679768393</v>
      </c>
      <c r="N28" s="40">
        <f t="shared" si="1"/>
        <v>4.1692688548380206</v>
      </c>
      <c r="O28" s="143">
        <f t="shared" si="2"/>
        <v>4.0649415638922965</v>
      </c>
      <c r="P28" s="52">
        <f t="shared" si="8"/>
        <v>-2.5022922382341117E-2</v>
      </c>
      <c r="Q28" s="2"/>
    </row>
    <row r="29" spans="1:17" ht="20.100000000000001" customHeight="1" x14ac:dyDescent="0.25">
      <c r="A29" s="8" t="s">
        <v>181</v>
      </c>
      <c r="B29" s="19">
        <v>3154.9</v>
      </c>
      <c r="C29" s="140">
        <v>3072.9</v>
      </c>
      <c r="D29" s="214">
        <f t="shared" si="3"/>
        <v>6.7501178847570922E-3</v>
      </c>
      <c r="E29" s="215">
        <f t="shared" si="4"/>
        <v>6.5760748107316028E-3</v>
      </c>
      <c r="F29" s="52">
        <f t="shared" si="5"/>
        <v>-2.5991315097150462E-2</v>
      </c>
      <c r="H29" s="19">
        <v>1187.8000000000004</v>
      </c>
      <c r="I29" s="140">
        <v>1140.0900000000001</v>
      </c>
      <c r="J29" s="214">
        <f t="shared" si="0"/>
        <v>9.2076525096128244E-3</v>
      </c>
      <c r="K29" s="215">
        <f t="shared" si="6"/>
        <v>8.4306196877053981E-3</v>
      </c>
      <c r="L29" s="52">
        <f t="shared" si="7"/>
        <v>-4.0166694729752692E-2</v>
      </c>
      <c r="N29" s="40">
        <f t="shared" si="1"/>
        <v>3.7649370819994306</v>
      </c>
      <c r="O29" s="143">
        <f t="shared" si="2"/>
        <v>3.7101435126427806</v>
      </c>
      <c r="P29" s="52">
        <f t="shared" si="8"/>
        <v>-1.4553648085813671E-2</v>
      </c>
      <c r="Q29" s="2"/>
    </row>
    <row r="30" spans="1:17" ht="20.100000000000001" customHeight="1" x14ac:dyDescent="0.25">
      <c r="A30" s="8" t="s">
        <v>182</v>
      </c>
      <c r="B30" s="19">
        <v>11042.02</v>
      </c>
      <c r="C30" s="140">
        <v>13470.080000000002</v>
      </c>
      <c r="D30" s="214">
        <f t="shared" si="3"/>
        <v>2.3625134453024031E-2</v>
      </c>
      <c r="E30" s="215">
        <f t="shared" si="4"/>
        <v>2.8826272832353658E-2</v>
      </c>
      <c r="F30" s="52">
        <f t="shared" si="5"/>
        <v>0.2198927370173212</v>
      </c>
      <c r="H30" s="19">
        <v>893.23400000000004</v>
      </c>
      <c r="I30" s="140">
        <v>966.09699999999998</v>
      </c>
      <c r="J30" s="214">
        <f t="shared" si="0"/>
        <v>6.9242198028047642E-3</v>
      </c>
      <c r="K30" s="215">
        <f t="shared" si="6"/>
        <v>7.1439942359227083E-3</v>
      </c>
      <c r="L30" s="52">
        <f t="shared" si="7"/>
        <v>8.1572130035354615E-2</v>
      </c>
      <c r="N30" s="40">
        <f t="shared" si="1"/>
        <v>0.808940755405261</v>
      </c>
      <c r="O30" s="143">
        <f t="shared" si="2"/>
        <v>0.71721697272770457</v>
      </c>
      <c r="P30" s="52">
        <f t="shared" si="8"/>
        <v>-0.11338751579107285</v>
      </c>
      <c r="Q30" s="2"/>
    </row>
    <row r="31" spans="1:17" ht="20.100000000000001" customHeight="1" x14ac:dyDescent="0.25">
      <c r="A31" s="8" t="s">
        <v>183</v>
      </c>
      <c r="B31" s="19">
        <v>1667.49</v>
      </c>
      <c r="C31" s="140">
        <v>1927.8399999999995</v>
      </c>
      <c r="D31" s="214">
        <f t="shared" si="3"/>
        <v>3.5677054967363795E-3</v>
      </c>
      <c r="E31" s="215">
        <f t="shared" si="4"/>
        <v>4.1256207696706076E-3</v>
      </c>
      <c r="F31" s="52">
        <f t="shared" si="5"/>
        <v>0.15613287036204082</v>
      </c>
      <c r="H31" s="19">
        <v>510.92599999999999</v>
      </c>
      <c r="I31" s="140">
        <v>844.3</v>
      </c>
      <c r="J31" s="214">
        <f t="shared" si="0"/>
        <v>3.9606238980690687E-3</v>
      </c>
      <c r="K31" s="215">
        <f t="shared" si="6"/>
        <v>6.2433423697512182E-3</v>
      </c>
      <c r="L31" s="52">
        <f t="shared" si="7"/>
        <v>0.65248979304243659</v>
      </c>
      <c r="N31" s="40">
        <f t="shared" si="1"/>
        <v>3.0640423630726419</v>
      </c>
      <c r="O31" s="143">
        <f t="shared" si="2"/>
        <v>4.3795128226408844</v>
      </c>
      <c r="P31" s="52">
        <f t="shared" si="8"/>
        <v>0.42932515405860122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39783.910000000149</v>
      </c>
      <c r="C32" s="140">
        <f>C33-SUM(C7:C31)</f>
        <v>42268.989999999932</v>
      </c>
      <c r="D32" s="214">
        <f t="shared" si="3"/>
        <v>8.5120315197492011E-2</v>
      </c>
      <c r="E32" s="215">
        <f t="shared" si="4"/>
        <v>9.0456585119615199E-2</v>
      </c>
      <c r="F32" s="52">
        <f t="shared" si="5"/>
        <v>6.2464448567266871E-2</v>
      </c>
      <c r="H32" s="19">
        <f>H33-SUM(H7:H31)</f>
        <v>10698.125000000029</v>
      </c>
      <c r="I32" s="140">
        <f>I33-SUM(I7:I31)</f>
        <v>11179.231999999975</v>
      </c>
      <c r="J32" s="214">
        <f t="shared" si="0"/>
        <v>8.2930306031656784E-2</v>
      </c>
      <c r="K32" s="215">
        <f t="shared" si="6"/>
        <v>8.2667029263151129E-2</v>
      </c>
      <c r="L32" s="52">
        <f t="shared" si="7"/>
        <v>4.4971151486820737E-2</v>
      </c>
      <c r="N32" s="40">
        <f t="shared" si="1"/>
        <v>2.6890582147405793</v>
      </c>
      <c r="O32" s="143">
        <f t="shared" si="2"/>
        <v>2.644783326973271</v>
      </c>
      <c r="P32" s="52">
        <f t="shared" si="8"/>
        <v>-1.6464830521186608E-2</v>
      </c>
      <c r="Q32" s="2"/>
    </row>
    <row r="33" spans="1:17" ht="26.25" customHeight="1" thickBot="1" x14ac:dyDescent="0.3">
      <c r="A33" s="35" t="s">
        <v>18</v>
      </c>
      <c r="B33" s="36">
        <v>467384.43000000011</v>
      </c>
      <c r="C33" s="148">
        <v>467284.83000000013</v>
      </c>
      <c r="D33" s="251">
        <f>SUM(D7:D32)</f>
        <v>1</v>
      </c>
      <c r="E33" s="252">
        <f>SUM(E7:E32)</f>
        <v>0.99999999999999956</v>
      </c>
      <c r="F33" s="57">
        <f t="shared" si="5"/>
        <v>-2.1310080868542559E-4</v>
      </c>
      <c r="G33" s="56"/>
      <c r="H33" s="36">
        <v>129001.39300000003</v>
      </c>
      <c r="I33" s="148">
        <v>135232.052</v>
      </c>
      <c r="J33" s="251">
        <f>SUM(J7:J32)</f>
        <v>0.99999999999999989</v>
      </c>
      <c r="K33" s="252">
        <f>SUM(K7:K32)</f>
        <v>1</v>
      </c>
      <c r="L33" s="57">
        <f t="shared" si="7"/>
        <v>4.8299160614490182E-2</v>
      </c>
      <c r="M33" s="56"/>
      <c r="N33" s="37">
        <f t="shared" si="1"/>
        <v>2.7600703985796016</v>
      </c>
      <c r="O33" s="150">
        <f t="shared" si="2"/>
        <v>2.893996194997384</v>
      </c>
      <c r="P33" s="57">
        <f t="shared" si="8"/>
        <v>4.852260162882218E-2</v>
      </c>
      <c r="Q33" s="2"/>
    </row>
    <row r="35" spans="1:17" ht="15.75" thickBot="1" x14ac:dyDescent="0.3">
      <c r="L35" s="10"/>
    </row>
    <row r="36" spans="1:17" x14ac:dyDescent="0.25">
      <c r="A36" s="361" t="s">
        <v>2</v>
      </c>
      <c r="B36" s="349" t="s">
        <v>1</v>
      </c>
      <c r="C36" s="347"/>
      <c r="D36" s="349" t="s">
        <v>104</v>
      </c>
      <c r="E36" s="347"/>
      <c r="F36" s="130" t="s">
        <v>0</v>
      </c>
      <c r="H36" s="359" t="s">
        <v>19</v>
      </c>
      <c r="I36" s="360"/>
      <c r="J36" s="349" t="s">
        <v>104</v>
      </c>
      <c r="K36" s="347"/>
      <c r="L36" s="130" t="s">
        <v>0</v>
      </c>
      <c r="N36" s="357" t="s">
        <v>22</v>
      </c>
      <c r="O36" s="347"/>
      <c r="P36" s="130" t="s">
        <v>0</v>
      </c>
    </row>
    <row r="37" spans="1:17" x14ac:dyDescent="0.25">
      <c r="A37" s="362"/>
      <c r="B37" s="352" t="str">
        <f>B5</f>
        <v>jan-fev</v>
      </c>
      <c r="C37" s="354"/>
      <c r="D37" s="352" t="str">
        <f>B37</f>
        <v>jan-fev</v>
      </c>
      <c r="E37" s="354"/>
      <c r="F37" s="131" t="str">
        <f>F5</f>
        <v>2024 / 2023</v>
      </c>
      <c r="H37" s="355" t="str">
        <f>B37</f>
        <v>jan-fev</v>
      </c>
      <c r="I37" s="354"/>
      <c r="J37" s="352" t="str">
        <f>H37</f>
        <v>jan-fev</v>
      </c>
      <c r="K37" s="354"/>
      <c r="L37" s="131" t="str">
        <f>F37</f>
        <v>2024 / 2023</v>
      </c>
      <c r="N37" s="355" t="str">
        <f>B37</f>
        <v>jan-fev</v>
      </c>
      <c r="O37" s="353"/>
      <c r="P37" s="131" t="str">
        <f>L37</f>
        <v>2024 / 2023</v>
      </c>
    </row>
    <row r="38" spans="1:17" ht="19.5" customHeight="1" thickBot="1" x14ac:dyDescent="0.3">
      <c r="A38" s="363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1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0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159</v>
      </c>
      <c r="B39" s="19">
        <v>50398.940000000017</v>
      </c>
      <c r="C39" s="147">
        <v>54802.22</v>
      </c>
      <c r="D39" s="247">
        <f>B39/$B$62</f>
        <v>0.24679392523563573</v>
      </c>
      <c r="E39" s="246">
        <f>C39/$C$62</f>
        <v>0.26104907371346125</v>
      </c>
      <c r="F39" s="52">
        <f>(C39-B39)/B39</f>
        <v>8.7368504178857387E-2</v>
      </c>
      <c r="H39" s="39">
        <v>13987.183999999996</v>
      </c>
      <c r="I39" s="147">
        <v>16931.682000000004</v>
      </c>
      <c r="J39" s="250">
        <f>H39/$H$62</f>
        <v>0.24842874923817895</v>
      </c>
      <c r="K39" s="246">
        <f>I39/$I$62</f>
        <v>0.27345871938582078</v>
      </c>
      <c r="L39" s="52">
        <f>(I39-H39)/H39</f>
        <v>0.21051399624113115</v>
      </c>
      <c r="N39" s="40">
        <f t="shared" ref="N39:N62" si="9">(H39/B39)*10</f>
        <v>2.7752932898985554</v>
      </c>
      <c r="O39" s="149">
        <f t="shared" ref="O39:O62" si="10">(I39/C39)*10</f>
        <v>3.0895978301608955</v>
      </c>
      <c r="P39" s="52">
        <f>(O39-N39)/N39</f>
        <v>0.11325092789520232</v>
      </c>
    </row>
    <row r="40" spans="1:17" ht="20.100000000000001" customHeight="1" x14ac:dyDescent="0.25">
      <c r="A40" s="38" t="s">
        <v>164</v>
      </c>
      <c r="B40" s="19">
        <v>29851.060000000005</v>
      </c>
      <c r="C40" s="140">
        <v>19971.770000000004</v>
      </c>
      <c r="D40" s="247">
        <f t="shared" ref="D40:D61" si="11">B40/$B$62</f>
        <v>0.14617490506436195</v>
      </c>
      <c r="E40" s="215">
        <f t="shared" ref="E40:E61" si="12">C40/$C$62</f>
        <v>9.5135052173402734E-2</v>
      </c>
      <c r="F40" s="52">
        <f t="shared" ref="F40:F62" si="13">(C40-B40)/B40</f>
        <v>-0.33095273668673741</v>
      </c>
      <c r="H40" s="19">
        <v>8468.0360000000019</v>
      </c>
      <c r="I40" s="140">
        <v>6986.0740000000005</v>
      </c>
      <c r="J40" s="247">
        <f t="shared" ref="J40:J62" si="14">H40/$H$62</f>
        <v>0.15040222477833087</v>
      </c>
      <c r="K40" s="215">
        <f t="shared" ref="K40:K62" si="15">I40/$I$62</f>
        <v>0.11283006907255747</v>
      </c>
      <c r="L40" s="52">
        <f t="shared" ref="L40:L62" si="16">(I40-H40)/H40</f>
        <v>-0.17500657767633498</v>
      </c>
      <c r="N40" s="40">
        <f t="shared" si="9"/>
        <v>2.8367622456287989</v>
      </c>
      <c r="O40" s="143">
        <f t="shared" si="10"/>
        <v>3.4979743908526881</v>
      </c>
      <c r="P40" s="52">
        <f t="shared" ref="P40:P62" si="17">(O40-N40)/N40</f>
        <v>0.2330869096424133</v>
      </c>
    </row>
    <row r="41" spans="1:17" ht="20.100000000000001" customHeight="1" x14ac:dyDescent="0.25">
      <c r="A41" s="38" t="s">
        <v>165</v>
      </c>
      <c r="B41" s="19">
        <v>26505.75</v>
      </c>
      <c r="C41" s="140">
        <v>26707.520000000008</v>
      </c>
      <c r="D41" s="247">
        <f t="shared" si="11"/>
        <v>0.12979356478160947</v>
      </c>
      <c r="E41" s="215">
        <f t="shared" si="12"/>
        <v>0.12722063736074454</v>
      </c>
      <c r="F41" s="52">
        <f t="shared" si="13"/>
        <v>7.6123105363933375E-3</v>
      </c>
      <c r="H41" s="19">
        <v>7370.0809999999983</v>
      </c>
      <c r="I41" s="140">
        <v>6822.1490000000013</v>
      </c>
      <c r="J41" s="247">
        <f t="shared" si="14"/>
        <v>0.13090125965412819</v>
      </c>
      <c r="K41" s="215">
        <f t="shared" si="15"/>
        <v>0.11018256361058858</v>
      </c>
      <c r="L41" s="52">
        <f t="shared" si="16"/>
        <v>-7.4345451562879319E-2</v>
      </c>
      <c r="N41" s="40">
        <f t="shared" si="9"/>
        <v>2.7805593126019819</v>
      </c>
      <c r="O41" s="143">
        <f t="shared" si="10"/>
        <v>2.55439254562011</v>
      </c>
      <c r="P41" s="52">
        <f t="shared" si="17"/>
        <v>-8.1338587512535504E-2</v>
      </c>
    </row>
    <row r="42" spans="1:17" ht="20.100000000000001" customHeight="1" x14ac:dyDescent="0.25">
      <c r="A42" s="38" t="s">
        <v>166</v>
      </c>
      <c r="B42" s="19">
        <v>12295.769999999995</v>
      </c>
      <c r="C42" s="140">
        <v>15158.320000000003</v>
      </c>
      <c r="D42" s="247">
        <f t="shared" si="11"/>
        <v>6.0210023109505288E-2</v>
      </c>
      <c r="E42" s="215">
        <f t="shared" si="12"/>
        <v>7.2206297391825269E-2</v>
      </c>
      <c r="F42" s="52">
        <f t="shared" si="13"/>
        <v>0.23280770541413914</v>
      </c>
      <c r="H42" s="19">
        <v>4419.26</v>
      </c>
      <c r="I42" s="140">
        <v>5843.6639999999998</v>
      </c>
      <c r="J42" s="247">
        <f t="shared" si="14"/>
        <v>7.8491226994534077E-2</v>
      </c>
      <c r="K42" s="215">
        <f t="shared" si="15"/>
        <v>9.4379334194973796E-2</v>
      </c>
      <c r="L42" s="52">
        <f t="shared" si="16"/>
        <v>0.32231731104302519</v>
      </c>
      <c r="N42" s="40">
        <f t="shared" si="9"/>
        <v>3.5941303391328905</v>
      </c>
      <c r="O42" s="143">
        <f t="shared" si="10"/>
        <v>3.8550868433968928</v>
      </c>
      <c r="P42" s="52">
        <f t="shared" si="17"/>
        <v>7.2606299616546438E-2</v>
      </c>
    </row>
    <row r="43" spans="1:17" ht="20.100000000000001" customHeight="1" x14ac:dyDescent="0.25">
      <c r="A43" s="38" t="s">
        <v>168</v>
      </c>
      <c r="B43" s="19">
        <v>23276.299999999996</v>
      </c>
      <c r="C43" s="140">
        <v>19922.040000000005</v>
      </c>
      <c r="D43" s="247">
        <f t="shared" si="11"/>
        <v>0.11397956865684526</v>
      </c>
      <c r="E43" s="215">
        <f t="shared" si="12"/>
        <v>9.4898164499221463E-2</v>
      </c>
      <c r="F43" s="52">
        <f t="shared" si="13"/>
        <v>-0.14410623681598844</v>
      </c>
      <c r="H43" s="19">
        <v>5331.2720000000008</v>
      </c>
      <c r="I43" s="140">
        <v>4627.0729999999994</v>
      </c>
      <c r="J43" s="247">
        <f t="shared" si="14"/>
        <v>9.4689626933378832E-2</v>
      </c>
      <c r="K43" s="215">
        <f t="shared" si="15"/>
        <v>7.473052335170878E-2</v>
      </c>
      <c r="L43" s="52">
        <f t="shared" si="16"/>
        <v>-0.13208836465293861</v>
      </c>
      <c r="N43" s="40">
        <f t="shared" si="9"/>
        <v>2.290429320811298</v>
      </c>
      <c r="O43" s="143">
        <f t="shared" si="10"/>
        <v>2.3225899556471115</v>
      </c>
      <c r="P43" s="52">
        <f t="shared" si="17"/>
        <v>1.4041312929237978E-2</v>
      </c>
    </row>
    <row r="44" spans="1:17" ht="20.100000000000001" customHeight="1" x14ac:dyDescent="0.25">
      <c r="A44" s="38" t="s">
        <v>170</v>
      </c>
      <c r="B44" s="19">
        <v>15428.49</v>
      </c>
      <c r="C44" s="140">
        <v>14642.9</v>
      </c>
      <c r="D44" s="247">
        <f t="shared" si="11"/>
        <v>7.5550351010532202E-2</v>
      </c>
      <c r="E44" s="215">
        <f t="shared" si="12"/>
        <v>6.9751106460264597E-2</v>
      </c>
      <c r="F44" s="52">
        <f t="shared" si="13"/>
        <v>-5.0918139104993432E-2</v>
      </c>
      <c r="H44" s="19">
        <v>3754.8880000000004</v>
      </c>
      <c r="I44" s="140">
        <v>3720.3090000000002</v>
      </c>
      <c r="J44" s="247">
        <f t="shared" si="14"/>
        <v>6.6691203130626417E-2</v>
      </c>
      <c r="K44" s="215">
        <f t="shared" si="15"/>
        <v>6.0085639150294884E-2</v>
      </c>
      <c r="L44" s="52">
        <f t="shared" si="16"/>
        <v>-9.2090629600670316E-3</v>
      </c>
      <c r="N44" s="40">
        <f t="shared" si="9"/>
        <v>2.4337365484243763</v>
      </c>
      <c r="O44" s="143">
        <f t="shared" si="10"/>
        <v>2.5406913930983621</v>
      </c>
      <c r="P44" s="52">
        <f t="shared" si="17"/>
        <v>4.394676356536184E-2</v>
      </c>
    </row>
    <row r="45" spans="1:17" ht="20.100000000000001" customHeight="1" x14ac:dyDescent="0.25">
      <c r="A45" s="38" t="s">
        <v>171</v>
      </c>
      <c r="B45" s="19">
        <v>13543.809999999994</v>
      </c>
      <c r="C45" s="140">
        <v>18361.559999999998</v>
      </c>
      <c r="D45" s="247">
        <f t="shared" si="11"/>
        <v>6.6321435183868016E-2</v>
      </c>
      <c r="E45" s="215">
        <f t="shared" si="12"/>
        <v>8.7464855072187597E-2</v>
      </c>
      <c r="F45" s="52">
        <f t="shared" si="13"/>
        <v>0.35571600605738013</v>
      </c>
      <c r="H45" s="19">
        <v>2894.1889999999994</v>
      </c>
      <c r="I45" s="140">
        <v>3706.2549999999997</v>
      </c>
      <c r="J45" s="247">
        <f t="shared" si="14"/>
        <v>5.1404182094758742E-2</v>
      </c>
      <c r="K45" s="215">
        <f t="shared" si="15"/>
        <v>5.985865704407245E-2</v>
      </c>
      <c r="L45" s="52">
        <f t="shared" si="16"/>
        <v>0.28058499289438266</v>
      </c>
      <c r="N45" s="40">
        <f t="shared" si="9"/>
        <v>2.1369090381510083</v>
      </c>
      <c r="O45" s="143">
        <f t="shared" si="10"/>
        <v>2.0184859020693233</v>
      </c>
      <c r="P45" s="52">
        <f t="shared" si="17"/>
        <v>-5.5417958353600451E-2</v>
      </c>
    </row>
    <row r="46" spans="1:17" ht="20.100000000000001" customHeight="1" x14ac:dyDescent="0.25">
      <c r="A46" s="38" t="s">
        <v>173</v>
      </c>
      <c r="B46" s="19">
        <v>6135.7099999999991</v>
      </c>
      <c r="C46" s="140">
        <v>6042.46</v>
      </c>
      <c r="D46" s="247">
        <f t="shared" si="11"/>
        <v>3.0045392919127698E-2</v>
      </c>
      <c r="E46" s="215">
        <f t="shared" si="12"/>
        <v>2.8783114734232319E-2</v>
      </c>
      <c r="F46" s="52">
        <f t="shared" si="13"/>
        <v>-1.5197915155703106E-2</v>
      </c>
      <c r="H46" s="19">
        <v>2255.1280000000002</v>
      </c>
      <c r="I46" s="140">
        <v>2721.6939999999995</v>
      </c>
      <c r="J46" s="247">
        <f t="shared" si="14"/>
        <v>4.0053711198193738E-2</v>
      </c>
      <c r="K46" s="215">
        <f t="shared" si="15"/>
        <v>4.3957295902443225E-2</v>
      </c>
      <c r="L46" s="52">
        <f t="shared" si="16"/>
        <v>0.20689113877349724</v>
      </c>
      <c r="N46" s="40">
        <f t="shared" si="9"/>
        <v>3.6754149071582596</v>
      </c>
      <c r="O46" s="143">
        <f t="shared" si="10"/>
        <v>4.5042813688464625</v>
      </c>
      <c r="P46" s="52">
        <f t="shared" si="17"/>
        <v>0.22551643355254877</v>
      </c>
    </row>
    <row r="47" spans="1:17" ht="20.100000000000001" customHeight="1" x14ac:dyDescent="0.25">
      <c r="A47" s="38" t="s">
        <v>174</v>
      </c>
      <c r="B47" s="19">
        <v>7730.9799999999987</v>
      </c>
      <c r="C47" s="140">
        <v>11321.039999999997</v>
      </c>
      <c r="D47" s="247">
        <f t="shared" si="11"/>
        <v>3.7857123584706227E-2</v>
      </c>
      <c r="E47" s="215">
        <f t="shared" si="12"/>
        <v>5.3927505226486129E-2</v>
      </c>
      <c r="F47" s="52">
        <f t="shared" si="13"/>
        <v>0.46437321012342536</v>
      </c>
      <c r="H47" s="19">
        <v>1909.3899999999999</v>
      </c>
      <c r="I47" s="140">
        <v>2552.4530000000004</v>
      </c>
      <c r="J47" s="247">
        <f t="shared" si="14"/>
        <v>3.391299989389477E-2</v>
      </c>
      <c r="K47" s="215">
        <f t="shared" si="15"/>
        <v>4.1223933255567655E-2</v>
      </c>
      <c r="L47" s="52">
        <f t="shared" si="16"/>
        <v>0.33678976008044487</v>
      </c>
      <c r="N47" s="40">
        <f t="shared" si="9"/>
        <v>2.4697903758643798</v>
      </c>
      <c r="O47" s="143">
        <f t="shared" si="10"/>
        <v>2.254610000494655</v>
      </c>
      <c r="P47" s="52">
        <f t="shared" si="17"/>
        <v>-8.7124955005307175E-2</v>
      </c>
    </row>
    <row r="48" spans="1:17" ht="20.100000000000001" customHeight="1" x14ac:dyDescent="0.25">
      <c r="A48" s="38" t="s">
        <v>175</v>
      </c>
      <c r="B48" s="19">
        <v>7733.18</v>
      </c>
      <c r="C48" s="140">
        <v>6409.6500000000005</v>
      </c>
      <c r="D48" s="247">
        <f t="shared" si="11"/>
        <v>3.7867896561985491E-2</v>
      </c>
      <c r="E48" s="215">
        <f t="shared" si="12"/>
        <v>3.0532215580454349E-2</v>
      </c>
      <c r="F48" s="52">
        <f t="shared" si="13"/>
        <v>-0.17114951417140165</v>
      </c>
      <c r="H48" s="19">
        <v>2012.046</v>
      </c>
      <c r="I48" s="140">
        <v>1966.0659999999998</v>
      </c>
      <c r="J48" s="247">
        <f t="shared" si="14"/>
        <v>3.5736290534941213E-2</v>
      </c>
      <c r="K48" s="215">
        <f t="shared" si="15"/>
        <v>3.1753365707435498E-2</v>
      </c>
      <c r="L48" s="52">
        <f t="shared" si="16"/>
        <v>-2.285236023430888E-2</v>
      </c>
      <c r="N48" s="40">
        <f t="shared" si="9"/>
        <v>2.6018352088015542</v>
      </c>
      <c r="O48" s="143">
        <f t="shared" si="10"/>
        <v>3.0673531316062492</v>
      </c>
      <c r="P48" s="52">
        <f t="shared" si="17"/>
        <v>0.17891906498533389</v>
      </c>
    </row>
    <row r="49" spans="1:16" ht="20.100000000000001" customHeight="1" x14ac:dyDescent="0.25">
      <c r="A49" s="38" t="s">
        <v>177</v>
      </c>
      <c r="B49" s="19">
        <v>1859.66</v>
      </c>
      <c r="C49" s="140">
        <v>4879.8099999999995</v>
      </c>
      <c r="D49" s="247">
        <f t="shared" si="11"/>
        <v>9.1063976941519447E-3</v>
      </c>
      <c r="E49" s="215">
        <f t="shared" si="12"/>
        <v>2.3244859065886112E-2</v>
      </c>
      <c r="F49" s="52">
        <f t="shared" si="13"/>
        <v>1.6240334254648696</v>
      </c>
      <c r="H49" s="19">
        <v>709.6819999999999</v>
      </c>
      <c r="I49" s="140">
        <v>1873.598</v>
      </c>
      <c r="J49" s="247">
        <f t="shared" si="14"/>
        <v>1.2604782464922843E-2</v>
      </c>
      <c r="K49" s="215">
        <f t="shared" si="15"/>
        <v>3.0259941671703663E-2</v>
      </c>
      <c r="L49" s="52">
        <f t="shared" si="16"/>
        <v>1.6400528687496658</v>
      </c>
      <c r="N49" s="40">
        <f t="shared" si="9"/>
        <v>3.8161922071776555</v>
      </c>
      <c r="O49" s="143">
        <f t="shared" si="10"/>
        <v>3.8394896522610518</v>
      </c>
      <c r="P49" s="52">
        <f t="shared" si="17"/>
        <v>6.1048929976790589E-3</v>
      </c>
    </row>
    <row r="50" spans="1:16" ht="20.100000000000001" customHeight="1" x14ac:dyDescent="0.25">
      <c r="A50" s="38" t="s">
        <v>179</v>
      </c>
      <c r="B50" s="19">
        <v>2466.88</v>
      </c>
      <c r="C50" s="140">
        <v>3787.1400000000003</v>
      </c>
      <c r="D50" s="247">
        <f t="shared" si="11"/>
        <v>1.2079837359382655E-2</v>
      </c>
      <c r="E50" s="215">
        <f t="shared" si="12"/>
        <v>1.8039951465893128E-2</v>
      </c>
      <c r="F50" s="52">
        <f t="shared" si="13"/>
        <v>0.53519425346997018</v>
      </c>
      <c r="H50" s="19">
        <v>797.87500000000023</v>
      </c>
      <c r="I50" s="140">
        <v>1412.3359999999998</v>
      </c>
      <c r="J50" s="247">
        <f t="shared" si="14"/>
        <v>1.4171193307989096E-2</v>
      </c>
      <c r="K50" s="215">
        <f t="shared" si="15"/>
        <v>2.2810231960563185E-2</v>
      </c>
      <c r="L50" s="52">
        <f t="shared" si="16"/>
        <v>0.77012188626037836</v>
      </c>
      <c r="N50" s="40">
        <f t="shared" si="9"/>
        <v>3.2343486509274881</v>
      </c>
      <c r="O50" s="143">
        <f t="shared" si="10"/>
        <v>3.7292944015800833</v>
      </c>
      <c r="P50" s="52">
        <f t="shared" si="17"/>
        <v>0.15302795216918361</v>
      </c>
    </row>
    <row r="51" spans="1:16" ht="20.100000000000001" customHeight="1" x14ac:dyDescent="0.25">
      <c r="A51" s="38" t="s">
        <v>184</v>
      </c>
      <c r="B51" s="19">
        <v>2779.2800000000007</v>
      </c>
      <c r="C51" s="140">
        <v>1898.7599999999998</v>
      </c>
      <c r="D51" s="247">
        <f t="shared" si="11"/>
        <v>1.3609600133036481E-2</v>
      </c>
      <c r="E51" s="215">
        <f t="shared" si="12"/>
        <v>9.0446981747121114E-3</v>
      </c>
      <c r="F51" s="52">
        <f t="shared" si="13"/>
        <v>-0.31681586597967842</v>
      </c>
      <c r="H51" s="19">
        <v>729.24299999999994</v>
      </c>
      <c r="I51" s="140">
        <v>519.87399999999991</v>
      </c>
      <c r="J51" s="247">
        <f t="shared" si="14"/>
        <v>1.2952208706248332E-2</v>
      </c>
      <c r="K51" s="215">
        <f t="shared" si="15"/>
        <v>8.3963352419437198E-3</v>
      </c>
      <c r="L51" s="52">
        <f t="shared" si="16"/>
        <v>-0.28710457282414786</v>
      </c>
      <c r="N51" s="40">
        <f t="shared" si="9"/>
        <v>2.6238558187732064</v>
      </c>
      <c r="O51" s="143">
        <f t="shared" si="10"/>
        <v>2.7379658303313743</v>
      </c>
      <c r="P51" s="52">
        <f t="shared" si="17"/>
        <v>4.3489436706747278E-2</v>
      </c>
    </row>
    <row r="52" spans="1:16" ht="20.100000000000001" customHeight="1" x14ac:dyDescent="0.25">
      <c r="A52" s="38" t="s">
        <v>185</v>
      </c>
      <c r="B52" s="19">
        <v>650.67000000000019</v>
      </c>
      <c r="C52" s="140">
        <v>986.2399999999999</v>
      </c>
      <c r="D52" s="247">
        <f t="shared" si="11"/>
        <v>3.1862059664959437E-3</v>
      </c>
      <c r="E52" s="215">
        <f t="shared" si="12"/>
        <v>4.6979308221302713E-3</v>
      </c>
      <c r="F52" s="52">
        <f t="shared" si="13"/>
        <v>0.51572993990809413</v>
      </c>
      <c r="H52" s="19">
        <v>288.49500000000006</v>
      </c>
      <c r="I52" s="140">
        <v>505.49799999999999</v>
      </c>
      <c r="J52" s="247">
        <f t="shared" si="14"/>
        <v>5.124008664751138E-3</v>
      </c>
      <c r="K52" s="215">
        <f t="shared" si="15"/>
        <v>8.1641526064624645E-3</v>
      </c>
      <c r="L52" s="52">
        <f t="shared" si="16"/>
        <v>0.75218981264839901</v>
      </c>
      <c r="N52" s="40">
        <f t="shared" ref="N52" si="18">(H52/B52)*10</f>
        <v>4.4338143759509423</v>
      </c>
      <c r="O52" s="143">
        <f t="shared" ref="O52" si="19">(I52/C52)*10</f>
        <v>5.1255069759896177</v>
      </c>
      <c r="P52" s="52">
        <f t="shared" ref="P52" si="20">(O52-N52)/N52</f>
        <v>0.15600395988393731</v>
      </c>
    </row>
    <row r="53" spans="1:16" ht="20.100000000000001" customHeight="1" x14ac:dyDescent="0.25">
      <c r="A53" s="38" t="s">
        <v>186</v>
      </c>
      <c r="B53" s="19">
        <v>901.94999999999993</v>
      </c>
      <c r="C53" s="140">
        <v>933.53000000000009</v>
      </c>
      <c r="D53" s="247">
        <f t="shared" si="11"/>
        <v>4.41667584410072E-3</v>
      </c>
      <c r="E53" s="215">
        <f t="shared" si="12"/>
        <v>4.4468479887078936E-3</v>
      </c>
      <c r="F53" s="52">
        <f t="shared" si="13"/>
        <v>3.5013027329674769E-2</v>
      </c>
      <c r="H53" s="19">
        <v>324.24999999999989</v>
      </c>
      <c r="I53" s="140">
        <v>348.22500000000002</v>
      </c>
      <c r="J53" s="247">
        <f t="shared" si="14"/>
        <v>5.7590592888804156E-3</v>
      </c>
      <c r="K53" s="215">
        <f t="shared" si="15"/>
        <v>5.6240816806107869E-3</v>
      </c>
      <c r="L53" s="52">
        <f t="shared" si="16"/>
        <v>7.393986121819629E-2</v>
      </c>
      <c r="N53" s="40">
        <f t="shared" si="9"/>
        <v>3.5949886357336869</v>
      </c>
      <c r="O53" s="143">
        <f t="shared" si="10"/>
        <v>3.7301961372425096</v>
      </c>
      <c r="P53" s="52">
        <f t="shared" si="17"/>
        <v>3.7609994135970007E-2</v>
      </c>
    </row>
    <row r="54" spans="1:16" ht="20.100000000000001" customHeight="1" x14ac:dyDescent="0.25">
      <c r="A54" s="38" t="s">
        <v>187</v>
      </c>
      <c r="B54" s="19">
        <v>661.90000000000009</v>
      </c>
      <c r="C54" s="140">
        <v>868.44999999999993</v>
      </c>
      <c r="D54" s="247">
        <f t="shared" si="11"/>
        <v>3.2411971186986719E-3</v>
      </c>
      <c r="E54" s="215">
        <f t="shared" si="12"/>
        <v>4.1368409540061589E-3</v>
      </c>
      <c r="F54" s="52">
        <f t="shared" si="13"/>
        <v>0.31205620184317845</v>
      </c>
      <c r="H54" s="19">
        <v>223.68899999999996</v>
      </c>
      <c r="I54" s="140">
        <v>214.68599999999998</v>
      </c>
      <c r="J54" s="247">
        <f t="shared" si="14"/>
        <v>3.9729782984437058E-3</v>
      </c>
      <c r="K54" s="215">
        <f t="shared" si="15"/>
        <v>3.4673317529861649E-3</v>
      </c>
      <c r="L54" s="52">
        <f t="shared" si="16"/>
        <v>-4.0247844104984991E-2</v>
      </c>
      <c r="N54" s="40">
        <f t="shared" ref="N54" si="21">(H54/B54)*10</f>
        <v>3.3794984136576511</v>
      </c>
      <c r="O54" s="143">
        <f t="shared" ref="O54" si="22">(I54/C54)*10</f>
        <v>2.4720594162012781</v>
      </c>
      <c r="P54" s="52">
        <f t="shared" ref="P54" si="23">(O54-N54)/N54</f>
        <v>-0.26851292303885016</v>
      </c>
    </row>
    <row r="55" spans="1:16" ht="20.100000000000001" customHeight="1" x14ac:dyDescent="0.25">
      <c r="A55" s="38" t="s">
        <v>188</v>
      </c>
      <c r="B55" s="19">
        <v>257.13</v>
      </c>
      <c r="C55" s="140">
        <v>600.95999999999992</v>
      </c>
      <c r="D55" s="247">
        <f t="shared" si="11"/>
        <v>1.25911620355188E-3</v>
      </c>
      <c r="E55" s="215">
        <f t="shared" si="12"/>
        <v>2.8626586904479719E-3</v>
      </c>
      <c r="F55" s="52">
        <f t="shared" si="13"/>
        <v>1.3371835258429585</v>
      </c>
      <c r="H55" s="19">
        <v>127.036</v>
      </c>
      <c r="I55" s="140">
        <v>190.11799999999999</v>
      </c>
      <c r="J55" s="247">
        <f t="shared" si="14"/>
        <v>2.2563079593591758E-3</v>
      </c>
      <c r="K55" s="215">
        <f t="shared" si="15"/>
        <v>3.0705410609644956E-3</v>
      </c>
      <c r="L55" s="52">
        <f t="shared" si="16"/>
        <v>0.49656790201202805</v>
      </c>
      <c r="N55" s="40">
        <f t="shared" ref="N55" si="24">(H55/B55)*10</f>
        <v>4.9405359156846735</v>
      </c>
      <c r="O55" s="143">
        <f t="shared" ref="O55" si="25">(I55/C55)*10</f>
        <v>3.1635716187433442</v>
      </c>
      <c r="P55" s="52">
        <f t="shared" ref="P55" si="26">(O55-N55)/N55</f>
        <v>-0.35967035302790074</v>
      </c>
    </row>
    <row r="56" spans="1:16" ht="20.100000000000001" customHeight="1" x14ac:dyDescent="0.25">
      <c r="A56" s="38" t="s">
        <v>189</v>
      </c>
      <c r="B56" s="19">
        <v>293.95</v>
      </c>
      <c r="C56" s="140">
        <v>779.39</v>
      </c>
      <c r="D56" s="247">
        <f t="shared" si="11"/>
        <v>1.4394166687437294E-3</v>
      </c>
      <c r="E56" s="215">
        <f t="shared" si="12"/>
        <v>3.712605758699822E-3</v>
      </c>
      <c r="F56" s="52">
        <f t="shared" si="13"/>
        <v>1.6514373192719851</v>
      </c>
      <c r="H56" s="19">
        <v>70.352000000000004</v>
      </c>
      <c r="I56" s="140">
        <v>184.90700000000001</v>
      </c>
      <c r="J56" s="247">
        <f t="shared" si="14"/>
        <v>1.249533813697194E-3</v>
      </c>
      <c r="K56" s="215">
        <f t="shared" si="15"/>
        <v>2.9863797008161355E-3</v>
      </c>
      <c r="L56" s="52">
        <f t="shared" si="16"/>
        <v>1.6283119172162839</v>
      </c>
      <c r="N56" s="40">
        <f t="shared" ref="N56" si="27">(H56/B56)*10</f>
        <v>2.3933321993536318</v>
      </c>
      <c r="O56" s="143">
        <f t="shared" ref="O56" si="28">(I56/C56)*10</f>
        <v>2.3724579478823187</v>
      </c>
      <c r="P56" s="52">
        <f t="shared" ref="P56" si="29">(O56-N56)/N56</f>
        <v>-8.7218362235508655E-3</v>
      </c>
    </row>
    <row r="57" spans="1:16" ht="20.100000000000001" customHeight="1" x14ac:dyDescent="0.25">
      <c r="A57" s="38" t="s">
        <v>190</v>
      </c>
      <c r="B57" s="19">
        <v>647.54000000000008</v>
      </c>
      <c r="C57" s="140">
        <v>495.11000000000007</v>
      </c>
      <c r="D57" s="247">
        <f t="shared" si="11"/>
        <v>3.1708789579122801E-3</v>
      </c>
      <c r="E57" s="215">
        <f t="shared" si="12"/>
        <v>2.3584447288133915E-3</v>
      </c>
      <c r="F57" s="52">
        <f t="shared" si="13"/>
        <v>-0.23539858541557276</v>
      </c>
      <c r="H57" s="19">
        <v>213.12600000000003</v>
      </c>
      <c r="I57" s="140">
        <v>152.43700000000001</v>
      </c>
      <c r="J57" s="247">
        <f t="shared" si="14"/>
        <v>3.7853670624577581E-3</v>
      </c>
      <c r="K57" s="215">
        <f t="shared" si="15"/>
        <v>2.4619660826972981E-3</v>
      </c>
      <c r="L57" s="52">
        <f t="shared" ref="L57:L58" si="30">(I57-H57)/H57</f>
        <v>-0.28475643516042159</v>
      </c>
      <c r="N57" s="40">
        <f t="shared" ref="N57:N58" si="31">(H57/B57)*10</f>
        <v>3.2913179108626496</v>
      </c>
      <c r="O57" s="143">
        <f t="shared" ref="O57:O58" si="32">(I57/C57)*10</f>
        <v>3.0788511643877117</v>
      </c>
      <c r="P57" s="52">
        <f t="shared" ref="P57:P58" si="33">(O57-N57)/N57</f>
        <v>-6.4553699225988984E-2</v>
      </c>
    </row>
    <row r="58" spans="1:16" ht="20.100000000000001" customHeight="1" x14ac:dyDescent="0.25">
      <c r="A58" s="38" t="s">
        <v>191</v>
      </c>
      <c r="B58" s="19">
        <v>33.239999999999995</v>
      </c>
      <c r="C58" s="140">
        <v>209.88</v>
      </c>
      <c r="D58" s="247">
        <f t="shared" si="11"/>
        <v>1.6276989307379336E-4</v>
      </c>
      <c r="E58" s="215">
        <f t="shared" si="12"/>
        <v>9.9975839648432574E-4</v>
      </c>
      <c r="F58" s="52">
        <f t="shared" si="13"/>
        <v>5.3140794223826715</v>
      </c>
      <c r="H58" s="19">
        <v>21.553999999999998</v>
      </c>
      <c r="I58" s="140">
        <v>145.577</v>
      </c>
      <c r="J58" s="247">
        <f t="shared" si="14"/>
        <v>3.8282425262152199E-4</v>
      </c>
      <c r="K58" s="215">
        <f t="shared" si="15"/>
        <v>2.3511721984874048E-3</v>
      </c>
      <c r="L58" s="52">
        <f t="shared" si="30"/>
        <v>5.7540595713092699</v>
      </c>
      <c r="N58" s="40">
        <f t="shared" si="31"/>
        <v>6.4843561973525876</v>
      </c>
      <c r="O58" s="143">
        <f t="shared" si="32"/>
        <v>6.936201639031828</v>
      </c>
      <c r="P58" s="52">
        <f t="shared" si="33"/>
        <v>6.9682390653326293E-2</v>
      </c>
    </row>
    <row r="59" spans="1:16" ht="20.100000000000001" customHeight="1" x14ac:dyDescent="0.25">
      <c r="A59" s="38" t="s">
        <v>192</v>
      </c>
      <c r="B59" s="19">
        <v>79.710000000000008</v>
      </c>
      <c r="C59" s="140">
        <v>408.98000000000008</v>
      </c>
      <c r="D59" s="247">
        <f t="shared" si="11"/>
        <v>3.9032455405872663E-4</v>
      </c>
      <c r="E59" s="215">
        <f t="shared" si="12"/>
        <v>1.9481665189353898E-3</v>
      </c>
      <c r="F59" s="52">
        <f t="shared" si="13"/>
        <v>4.1308493288169625</v>
      </c>
      <c r="H59" s="19">
        <v>42.414000000000009</v>
      </c>
      <c r="I59" s="140">
        <v>136.69900000000001</v>
      </c>
      <c r="J59" s="247">
        <f t="shared" si="14"/>
        <v>7.5332225344201722E-4</v>
      </c>
      <c r="K59" s="215">
        <f t="shared" si="15"/>
        <v>2.2077861774939022E-3</v>
      </c>
      <c r="L59" s="52">
        <f t="shared" si="16"/>
        <v>2.222968831046352</v>
      </c>
      <c r="N59" s="40">
        <f t="shared" si="9"/>
        <v>5.3210387655250289</v>
      </c>
      <c r="O59" s="143">
        <f t="shared" si="10"/>
        <v>3.3424372829967233</v>
      </c>
      <c r="P59" s="52">
        <f t="shared" si="17"/>
        <v>-0.37184496669102468</v>
      </c>
    </row>
    <row r="60" spans="1:16" ht="20.100000000000001" customHeight="1" x14ac:dyDescent="0.25">
      <c r="A60" s="38" t="s">
        <v>193</v>
      </c>
      <c r="B60" s="19">
        <v>428.59000000000009</v>
      </c>
      <c r="C60" s="140">
        <v>267.77999999999997</v>
      </c>
      <c r="D60" s="247">
        <f t="shared" si="11"/>
        <v>2.098722878233969E-3</v>
      </c>
      <c r="E60" s="215">
        <f t="shared" si="12"/>
        <v>1.2755636716722542E-3</v>
      </c>
      <c r="F60" s="52">
        <f t="shared" si="13"/>
        <v>-0.37520707436011125</v>
      </c>
      <c r="H60" s="19">
        <v>201.815</v>
      </c>
      <c r="I60" s="140">
        <v>128.17399999999998</v>
      </c>
      <c r="J60" s="247">
        <f t="shared" si="14"/>
        <v>3.5844704715047074E-3</v>
      </c>
      <c r="K60" s="215">
        <f t="shared" si="15"/>
        <v>2.0701013578307325E-3</v>
      </c>
      <c r="L60" s="52">
        <f t="shared" si="16"/>
        <v>-0.36489359066471777</v>
      </c>
      <c r="N60" s="40">
        <f t="shared" si="9"/>
        <v>4.7088126181198806</v>
      </c>
      <c r="O60" s="143">
        <f t="shared" si="10"/>
        <v>4.7865411905295394</v>
      </c>
      <c r="P60" s="52">
        <f t="shared" si="17"/>
        <v>1.6507043009219173E-2</v>
      </c>
    </row>
    <row r="61" spans="1:16" ht="20.100000000000001" customHeight="1" thickBot="1" x14ac:dyDescent="0.3">
      <c r="A61" s="8" t="s">
        <v>17</v>
      </c>
      <c r="B61" s="196">
        <f>B62-SUM(B39:B60)</f>
        <v>254.17999999996391</v>
      </c>
      <c r="C61" s="142">
        <f>C62-SUM(C39:C60)</f>
        <v>475.20999999999185</v>
      </c>
      <c r="D61" s="247">
        <f t="shared" si="11"/>
        <v>1.244670620381797E-3</v>
      </c>
      <c r="E61" s="215">
        <f t="shared" si="12"/>
        <v>2.2636515513307998E-3</v>
      </c>
      <c r="F61" s="52">
        <f t="shared" si="13"/>
        <v>0.86958061216484117</v>
      </c>
      <c r="H61" s="19">
        <f>H62-SUM(H39:H60)</f>
        <v>151.59300000000803</v>
      </c>
      <c r="I61" s="140">
        <f>I62-SUM(I39:I60)</f>
        <v>227.2270000000135</v>
      </c>
      <c r="J61" s="247">
        <f t="shared" si="14"/>
        <v>2.6924690047164081E-3</v>
      </c>
      <c r="K61" s="215">
        <f t="shared" si="15"/>
        <v>3.6698778319770929E-3</v>
      </c>
      <c r="L61" s="52">
        <f t="shared" si="16"/>
        <v>0.49892805076752533</v>
      </c>
      <c r="N61" s="40">
        <f t="shared" si="9"/>
        <v>5.9640018884266874</v>
      </c>
      <c r="O61" s="143">
        <f t="shared" si="10"/>
        <v>4.7816123398080297</v>
      </c>
      <c r="P61" s="52">
        <f t="shared" si="17"/>
        <v>-0.19825438870385298</v>
      </c>
    </row>
    <row r="62" spans="1:16" s="1" customFormat="1" ht="26.25" customHeight="1" thickBot="1" x14ac:dyDescent="0.3">
      <c r="A62" s="12" t="s">
        <v>18</v>
      </c>
      <c r="B62" s="17">
        <v>204214.66999999998</v>
      </c>
      <c r="C62" s="145">
        <v>209930.72000000003</v>
      </c>
      <c r="D62" s="253">
        <f>SUM(D39:D61)</f>
        <v>1</v>
      </c>
      <c r="E62" s="254">
        <f>SUM(E39:E61)</f>
        <v>1</v>
      </c>
      <c r="F62" s="57">
        <f t="shared" si="13"/>
        <v>2.7990398535032018E-2</v>
      </c>
      <c r="H62" s="17">
        <v>56302.597999999998</v>
      </c>
      <c r="I62" s="145">
        <v>61916.775000000009</v>
      </c>
      <c r="J62" s="253">
        <f t="shared" si="14"/>
        <v>1</v>
      </c>
      <c r="K62" s="254">
        <f t="shared" si="15"/>
        <v>1</v>
      </c>
      <c r="L62" s="57">
        <f t="shared" si="16"/>
        <v>9.9714350659271728E-2</v>
      </c>
      <c r="N62" s="37">
        <f t="shared" si="9"/>
        <v>2.7570300409857924</v>
      </c>
      <c r="O62" s="150">
        <f t="shared" si="10"/>
        <v>2.9493908752373166</v>
      </c>
      <c r="P62" s="57">
        <f t="shared" si="17"/>
        <v>6.9771033101527033E-2</v>
      </c>
    </row>
    <row r="64" spans="1:16" ht="15.75" thickBot="1" x14ac:dyDescent="0.3"/>
    <row r="65" spans="1:16" x14ac:dyDescent="0.25">
      <c r="A65" s="361" t="s">
        <v>15</v>
      </c>
      <c r="B65" s="349" t="s">
        <v>1</v>
      </c>
      <c r="C65" s="347"/>
      <c r="D65" s="349" t="s">
        <v>104</v>
      </c>
      <c r="E65" s="347"/>
      <c r="F65" s="130" t="s">
        <v>0</v>
      </c>
      <c r="H65" s="359" t="s">
        <v>19</v>
      </c>
      <c r="I65" s="360"/>
      <c r="J65" s="349" t="s">
        <v>104</v>
      </c>
      <c r="K65" s="350"/>
      <c r="L65" s="130" t="s">
        <v>0</v>
      </c>
      <c r="N65" s="357" t="s">
        <v>22</v>
      </c>
      <c r="O65" s="347"/>
      <c r="P65" s="130" t="s">
        <v>0</v>
      </c>
    </row>
    <row r="66" spans="1:16" x14ac:dyDescent="0.25">
      <c r="A66" s="362"/>
      <c r="B66" s="352" t="str">
        <f>B37</f>
        <v>jan-fev</v>
      </c>
      <c r="C66" s="354"/>
      <c r="D66" s="352" t="str">
        <f>B66</f>
        <v>jan-fev</v>
      </c>
      <c r="E66" s="354"/>
      <c r="F66" s="131" t="str">
        <f>F37</f>
        <v>2024 / 2023</v>
      </c>
      <c r="H66" s="355" t="str">
        <f>B66</f>
        <v>jan-fev</v>
      </c>
      <c r="I66" s="354"/>
      <c r="J66" s="352" t="str">
        <f>B66</f>
        <v>jan-fev</v>
      </c>
      <c r="K66" s="353"/>
      <c r="L66" s="131" t="str">
        <f>F66</f>
        <v>2024 / 2023</v>
      </c>
      <c r="N66" s="355" t="str">
        <f>B66</f>
        <v>jan-fev</v>
      </c>
      <c r="O66" s="353"/>
      <c r="P66" s="131" t="str">
        <f>L66</f>
        <v>2024 / 2023</v>
      </c>
    </row>
    <row r="67" spans="1:16" ht="19.5" customHeight="1" thickBot="1" x14ac:dyDescent="0.3">
      <c r="A67" s="363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1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"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160</v>
      </c>
      <c r="B68" s="39">
        <v>32373.19</v>
      </c>
      <c r="C68" s="147">
        <v>39934.39</v>
      </c>
      <c r="D68" s="247">
        <f>B68/$B$96</f>
        <v>0.12301257560899093</v>
      </c>
      <c r="E68" s="246">
        <f>C68/$C$96</f>
        <v>0.15517292496319562</v>
      </c>
      <c r="F68" s="61">
        <f>(C68-B68)/B68</f>
        <v>0.23356363707129266</v>
      </c>
      <c r="H68" s="19">
        <v>14635.344000000005</v>
      </c>
      <c r="I68" s="147">
        <v>16011.264999999999</v>
      </c>
      <c r="J68" s="245">
        <f>H68/$H$96</f>
        <v>0.20131480858795534</v>
      </c>
      <c r="K68" s="246">
        <f>I68/$I$96</f>
        <v>0.21838920420364766</v>
      </c>
      <c r="L68" s="58">
        <f>(I68-H68)/H68</f>
        <v>9.4013574262415314E-2</v>
      </c>
      <c r="N68" s="41">
        <f t="shared" ref="N68:N96" si="34">(H68/B68)*10</f>
        <v>4.5208223224217337</v>
      </c>
      <c r="O68" s="149">
        <f t="shared" ref="O68:O96" si="35">(I68/C68)*10</f>
        <v>4.0093926563045033</v>
      </c>
      <c r="P68" s="61">
        <f>(O68-N68)/N68</f>
        <v>-0.11312757495040539</v>
      </c>
    </row>
    <row r="69" spans="1:16" ht="20.100000000000001" customHeight="1" x14ac:dyDescent="0.25">
      <c r="A69" s="38" t="s">
        <v>161</v>
      </c>
      <c r="B69" s="19">
        <v>29469.98000000001</v>
      </c>
      <c r="C69" s="140">
        <v>39640.660000000003</v>
      </c>
      <c r="D69" s="247">
        <f t="shared" ref="D69:D95" si="36">B69/$B$96</f>
        <v>0.11198087500630775</v>
      </c>
      <c r="E69" s="215">
        <f t="shared" ref="E69:E95" si="37">C69/$C$96</f>
        <v>0.15403157928971872</v>
      </c>
      <c r="F69" s="52">
        <f t="shared" ref="F69:F96" si="38">(C69-B69)/B69</f>
        <v>0.3451200170478565</v>
      </c>
      <c r="H69" s="19">
        <v>9422.7279999999992</v>
      </c>
      <c r="I69" s="140">
        <v>11892.434999999998</v>
      </c>
      <c r="J69" s="214">
        <f t="shared" ref="J69:J96" si="39">H69/$H$96</f>
        <v>0.12961326250318178</v>
      </c>
      <c r="K69" s="215">
        <f t="shared" ref="K69:K96" si="40">I69/$I$96</f>
        <v>0.16220950784923027</v>
      </c>
      <c r="L69" s="59">
        <f t="shared" ref="L69:L96" si="41">(I69-H69)/H69</f>
        <v>0.26210106032987462</v>
      </c>
      <c r="N69" s="40">
        <f t="shared" si="34"/>
        <v>3.1973988445190651</v>
      </c>
      <c r="O69" s="143">
        <f t="shared" si="35"/>
        <v>3.0000597870973884</v>
      </c>
      <c r="P69" s="52">
        <f t="shared" ref="P69:P96" si="42">(O69-N69)/N69</f>
        <v>-6.1718624112206848E-2</v>
      </c>
    </row>
    <row r="70" spans="1:16" ht="20.100000000000001" customHeight="1" x14ac:dyDescent="0.25">
      <c r="A70" s="38" t="s">
        <v>162</v>
      </c>
      <c r="B70" s="19">
        <v>27478.03</v>
      </c>
      <c r="C70" s="140">
        <v>26251.41</v>
      </c>
      <c r="D70" s="247">
        <f t="shared" si="36"/>
        <v>0.10441180628047841</v>
      </c>
      <c r="E70" s="215">
        <f t="shared" si="37"/>
        <v>0.10200501557950636</v>
      </c>
      <c r="F70" s="52">
        <f t="shared" si="38"/>
        <v>-4.464002695972015E-2</v>
      </c>
      <c r="H70" s="19">
        <v>8688.6449999999986</v>
      </c>
      <c r="I70" s="140">
        <v>8745.5159999999996</v>
      </c>
      <c r="J70" s="214">
        <f t="shared" si="39"/>
        <v>0.11951566735046983</v>
      </c>
      <c r="K70" s="215">
        <f t="shared" si="40"/>
        <v>0.11928640738818999</v>
      </c>
      <c r="L70" s="59">
        <f t="shared" si="41"/>
        <v>6.5454394787680947E-3</v>
      </c>
      <c r="N70" s="40">
        <f t="shared" si="34"/>
        <v>3.1620334499962333</v>
      </c>
      <c r="O70" s="143">
        <f t="shared" si="35"/>
        <v>3.3314461966042961</v>
      </c>
      <c r="P70" s="52">
        <f t="shared" si="42"/>
        <v>5.3577151945772311E-2</v>
      </c>
    </row>
    <row r="71" spans="1:16" ht="20.100000000000001" customHeight="1" x14ac:dyDescent="0.25">
      <c r="A71" s="38" t="s">
        <v>163</v>
      </c>
      <c r="B71" s="19">
        <v>19200.660000000003</v>
      </c>
      <c r="C71" s="140">
        <v>19213.620000000003</v>
      </c>
      <c r="D71" s="247">
        <f t="shared" si="36"/>
        <v>7.2959218414760121E-2</v>
      </c>
      <c r="E71" s="215">
        <f t="shared" si="37"/>
        <v>7.4658298637624243E-2</v>
      </c>
      <c r="F71" s="52">
        <f t="shared" si="38"/>
        <v>6.7497679767253445E-4</v>
      </c>
      <c r="H71" s="19">
        <v>7303.9769999999999</v>
      </c>
      <c r="I71" s="140">
        <v>7923.8880000000017</v>
      </c>
      <c r="J71" s="214">
        <f t="shared" si="39"/>
        <v>0.10046902428025113</v>
      </c>
      <c r="K71" s="215">
        <f t="shared" si="40"/>
        <v>0.10807962984304074</v>
      </c>
      <c r="L71" s="59">
        <f t="shared" si="41"/>
        <v>8.4873076681375351E-2</v>
      </c>
      <c r="N71" s="40">
        <f t="shared" si="34"/>
        <v>3.8040239241776059</v>
      </c>
      <c r="O71" s="143">
        <f t="shared" si="35"/>
        <v>4.1240994669406392</v>
      </c>
      <c r="P71" s="52">
        <f t="shared" si="42"/>
        <v>8.4141306454120324E-2</v>
      </c>
    </row>
    <row r="72" spans="1:16" ht="20.100000000000001" customHeight="1" x14ac:dyDescent="0.25">
      <c r="A72" s="38" t="s">
        <v>167</v>
      </c>
      <c r="B72" s="19">
        <v>17184.729999999996</v>
      </c>
      <c r="C72" s="140">
        <v>13800.849999999997</v>
      </c>
      <c r="D72" s="247">
        <f t="shared" si="36"/>
        <v>6.5299029797344477E-2</v>
      </c>
      <c r="E72" s="215">
        <f t="shared" si="37"/>
        <v>5.3625916446409169E-2</v>
      </c>
      <c r="F72" s="52">
        <f t="shared" si="38"/>
        <v>-0.19691202596723953</v>
      </c>
      <c r="H72" s="19">
        <v>6298.3950000000023</v>
      </c>
      <c r="I72" s="140">
        <v>5012.8459999999995</v>
      </c>
      <c r="J72" s="214">
        <f t="shared" si="39"/>
        <v>8.663685553522589E-2</v>
      </c>
      <c r="K72" s="215">
        <f t="shared" si="40"/>
        <v>6.8373826099027049E-2</v>
      </c>
      <c r="L72" s="59">
        <f t="shared" si="41"/>
        <v>-0.20410739561427987</v>
      </c>
      <c r="N72" s="40">
        <f t="shared" si="34"/>
        <v>3.6651114099552355</v>
      </c>
      <c r="O72" s="143">
        <f t="shared" si="35"/>
        <v>3.6322733744660662</v>
      </c>
      <c r="P72" s="52">
        <f t="shared" si="42"/>
        <v>-8.9596281848279141E-3</v>
      </c>
    </row>
    <row r="73" spans="1:16" ht="20.100000000000001" customHeight="1" x14ac:dyDescent="0.25">
      <c r="A73" s="38" t="s">
        <v>169</v>
      </c>
      <c r="B73" s="19">
        <v>72506.209999999992</v>
      </c>
      <c r="C73" s="140">
        <v>38798.61</v>
      </c>
      <c r="D73" s="247">
        <f t="shared" si="36"/>
        <v>0.27551117575210765</v>
      </c>
      <c r="E73" s="215">
        <f t="shared" si="37"/>
        <v>0.15075962843569896</v>
      </c>
      <c r="F73" s="52">
        <f t="shared" si="38"/>
        <v>-0.46489259333786714</v>
      </c>
      <c r="H73" s="19">
        <v>9373.6769999999979</v>
      </c>
      <c r="I73" s="140">
        <v>4108.1080000000002</v>
      </c>
      <c r="J73" s="214">
        <f t="shared" si="39"/>
        <v>0.12893854705569738</v>
      </c>
      <c r="K73" s="215">
        <f t="shared" si="40"/>
        <v>5.6033451254640945E-2</v>
      </c>
      <c r="L73" s="59">
        <f t="shared" si="41"/>
        <v>-0.561739966077346</v>
      </c>
      <c r="N73" s="40">
        <f t="shared" si="34"/>
        <v>1.2928102296341237</v>
      </c>
      <c r="O73" s="143">
        <f t="shared" si="35"/>
        <v>1.0588286539131171</v>
      </c>
      <c r="P73" s="52">
        <f t="shared" si="42"/>
        <v>-0.18098679168653037</v>
      </c>
    </row>
    <row r="74" spans="1:16" ht="20.100000000000001" customHeight="1" x14ac:dyDescent="0.25">
      <c r="A74" s="38" t="s">
        <v>172</v>
      </c>
      <c r="B74" s="19">
        <v>6903.7900000000009</v>
      </c>
      <c r="C74" s="140">
        <v>17183.93</v>
      </c>
      <c r="D74" s="247">
        <f t="shared" si="36"/>
        <v>2.6233219196612867E-2</v>
      </c>
      <c r="E74" s="215">
        <f t="shared" si="37"/>
        <v>6.6771539028461585E-2</v>
      </c>
      <c r="F74" s="52">
        <f t="shared" si="38"/>
        <v>1.4890574597431263</v>
      </c>
      <c r="H74" s="19">
        <v>1589.8</v>
      </c>
      <c r="I74" s="140">
        <v>3341.0830000000005</v>
      </c>
      <c r="J74" s="214">
        <f t="shared" si="39"/>
        <v>2.1868312947965644E-2</v>
      </c>
      <c r="K74" s="215">
        <f t="shared" si="40"/>
        <v>4.5571443452365315E-2</v>
      </c>
      <c r="L74" s="59">
        <f t="shared" si="41"/>
        <v>1.101574411875708</v>
      </c>
      <c r="N74" s="40">
        <f t="shared" si="34"/>
        <v>2.3027931034982227</v>
      </c>
      <c r="O74" s="143">
        <f t="shared" si="35"/>
        <v>1.9443066865379461</v>
      </c>
      <c r="P74" s="52">
        <f t="shared" si="42"/>
        <v>-0.1556746094191841</v>
      </c>
    </row>
    <row r="75" spans="1:16" ht="20.100000000000001" customHeight="1" x14ac:dyDescent="0.25">
      <c r="A75" s="38" t="s">
        <v>176</v>
      </c>
      <c r="B75" s="19">
        <v>772.87000000000012</v>
      </c>
      <c r="C75" s="140">
        <v>783.70000000000016</v>
      </c>
      <c r="D75" s="247">
        <f t="shared" si="36"/>
        <v>2.9367735867525209E-3</v>
      </c>
      <c r="E75" s="215">
        <f t="shared" si="37"/>
        <v>3.0452204551930412E-3</v>
      </c>
      <c r="F75" s="52">
        <f t="shared" si="38"/>
        <v>1.4012705888441833E-2</v>
      </c>
      <c r="H75" s="19">
        <v>1817.9660000000001</v>
      </c>
      <c r="I75" s="140">
        <v>1937.923</v>
      </c>
      <c r="J75" s="214">
        <f t="shared" si="39"/>
        <v>2.5006824390968244E-2</v>
      </c>
      <c r="K75" s="215">
        <f t="shared" si="40"/>
        <v>2.6432731066405153E-2</v>
      </c>
      <c r="L75" s="59">
        <f t="shared" si="41"/>
        <v>6.5984182322441604E-2</v>
      </c>
      <c r="N75" s="40">
        <f t="shared" si="34"/>
        <v>23.52227412113292</v>
      </c>
      <c r="O75" s="143">
        <f t="shared" si="35"/>
        <v>24.727867806558628</v>
      </c>
      <c r="P75" s="52">
        <f t="shared" si="42"/>
        <v>5.1253279305276706E-2</v>
      </c>
    </row>
    <row r="76" spans="1:16" ht="20.100000000000001" customHeight="1" x14ac:dyDescent="0.25">
      <c r="A76" s="38" t="s">
        <v>178</v>
      </c>
      <c r="B76" s="19">
        <v>6277.22</v>
      </c>
      <c r="C76" s="140">
        <v>5834.0199999999986</v>
      </c>
      <c r="D76" s="247">
        <f t="shared" si="36"/>
        <v>2.3852360544767758E-2</v>
      </c>
      <c r="E76" s="215">
        <f t="shared" si="37"/>
        <v>2.2669231899968483E-2</v>
      </c>
      <c r="F76" s="52">
        <f t="shared" si="38"/>
        <v>-7.0604503267370208E-2</v>
      </c>
      <c r="H76" s="19">
        <v>1694.9270000000001</v>
      </c>
      <c r="I76" s="140">
        <v>1706.8410000000001</v>
      </c>
      <c r="J76" s="214">
        <f t="shared" si="39"/>
        <v>2.331437543084449E-2</v>
      </c>
      <c r="K76" s="215">
        <f t="shared" si="40"/>
        <v>2.3280836816588709E-2</v>
      </c>
      <c r="L76" s="59">
        <f t="shared" si="41"/>
        <v>7.0292112875657694E-3</v>
      </c>
      <c r="N76" s="40">
        <f t="shared" si="34"/>
        <v>2.7001236216031939</v>
      </c>
      <c r="O76" s="143">
        <f t="shared" si="35"/>
        <v>2.9256687498500185</v>
      </c>
      <c r="P76" s="52">
        <f t="shared" si="42"/>
        <v>8.353140813342004E-2</v>
      </c>
    </row>
    <row r="77" spans="1:16" ht="20.100000000000001" customHeight="1" x14ac:dyDescent="0.25">
      <c r="A77" s="38" t="s">
        <v>180</v>
      </c>
      <c r="B77" s="19">
        <v>2342.9</v>
      </c>
      <c r="C77" s="140">
        <v>3097.4000000000005</v>
      </c>
      <c r="D77" s="247">
        <f t="shared" si="36"/>
        <v>8.9026185987326201E-3</v>
      </c>
      <c r="E77" s="215">
        <f t="shared" si="37"/>
        <v>1.2035556766511326E-2</v>
      </c>
      <c r="F77" s="52">
        <f t="shared" si="38"/>
        <v>0.32203679200990243</v>
      </c>
      <c r="H77" s="19">
        <v>976.81799999999953</v>
      </c>
      <c r="I77" s="140">
        <v>1259.075</v>
      </c>
      <c r="J77" s="214">
        <f t="shared" si="39"/>
        <v>1.3436508816961816E-2</v>
      </c>
      <c r="K77" s="215">
        <f t="shared" si="40"/>
        <v>1.7173433034973047E-2</v>
      </c>
      <c r="L77" s="59">
        <f t="shared" si="41"/>
        <v>0.28895556797683974</v>
      </c>
      <c r="N77" s="40">
        <f t="shared" si="34"/>
        <v>4.1692688548380188</v>
      </c>
      <c r="O77" s="143">
        <f t="shared" si="35"/>
        <v>4.0649415638922965</v>
      </c>
      <c r="P77" s="52">
        <f t="shared" si="42"/>
        <v>-2.50229223823407E-2</v>
      </c>
    </row>
    <row r="78" spans="1:16" ht="20.100000000000001" customHeight="1" x14ac:dyDescent="0.25">
      <c r="A78" s="38" t="s">
        <v>181</v>
      </c>
      <c r="B78" s="19">
        <v>3154.9</v>
      </c>
      <c r="C78" s="140">
        <v>3072.9</v>
      </c>
      <c r="D78" s="247">
        <f t="shared" si="36"/>
        <v>1.198807948147234E-2</v>
      </c>
      <c r="E78" s="215">
        <f t="shared" si="37"/>
        <v>1.194035719888056E-2</v>
      </c>
      <c r="F78" s="52">
        <f t="shared" si="38"/>
        <v>-2.5991315097150462E-2</v>
      </c>
      <c r="H78" s="19">
        <v>1187.8000000000004</v>
      </c>
      <c r="I78" s="140">
        <v>1140.0900000000001</v>
      </c>
      <c r="J78" s="214">
        <f t="shared" si="39"/>
        <v>1.6338647703858095E-2</v>
      </c>
      <c r="K78" s="215">
        <f t="shared" si="40"/>
        <v>1.5550510707338658E-2</v>
      </c>
      <c r="L78" s="59">
        <f t="shared" si="41"/>
        <v>-4.0166694729752692E-2</v>
      </c>
      <c r="N78" s="40">
        <f t="shared" si="34"/>
        <v>3.7649370819994306</v>
      </c>
      <c r="O78" s="143">
        <f t="shared" si="35"/>
        <v>3.7101435126427806</v>
      </c>
      <c r="P78" s="52">
        <f t="shared" si="42"/>
        <v>-1.4553648085813671E-2</v>
      </c>
    </row>
    <row r="79" spans="1:16" ht="20.100000000000001" customHeight="1" x14ac:dyDescent="0.25">
      <c r="A79" s="38" t="s">
        <v>182</v>
      </c>
      <c r="B79" s="19">
        <v>11042.02</v>
      </c>
      <c r="C79" s="140">
        <v>13470.080000000002</v>
      </c>
      <c r="D79" s="247">
        <f t="shared" si="36"/>
        <v>4.1957784207425658E-2</v>
      </c>
      <c r="E79" s="215">
        <f t="shared" si="37"/>
        <v>5.2340644569461116E-2</v>
      </c>
      <c r="F79" s="52">
        <f t="shared" si="38"/>
        <v>0.2198927370173212</v>
      </c>
      <c r="H79" s="19">
        <v>893.23400000000004</v>
      </c>
      <c r="I79" s="140">
        <v>966.09699999999998</v>
      </c>
      <c r="J79" s="214">
        <f t="shared" si="39"/>
        <v>1.2286778618545191E-2</v>
      </c>
      <c r="K79" s="215">
        <f t="shared" si="40"/>
        <v>1.3177294549402025E-2</v>
      </c>
      <c r="L79" s="59">
        <f t="shared" si="41"/>
        <v>8.1572130035354615E-2</v>
      </c>
      <c r="N79" s="40">
        <f t="shared" si="34"/>
        <v>0.808940755405261</v>
      </c>
      <c r="O79" s="143">
        <f t="shared" si="35"/>
        <v>0.71721697272770457</v>
      </c>
      <c r="P79" s="52">
        <f t="shared" si="42"/>
        <v>-0.11338751579107285</v>
      </c>
    </row>
    <row r="80" spans="1:16" ht="20.100000000000001" customHeight="1" x14ac:dyDescent="0.25">
      <c r="A80" s="38" t="s">
        <v>183</v>
      </c>
      <c r="B80" s="19">
        <v>1667.49</v>
      </c>
      <c r="C80" s="140">
        <v>1927.8399999999995</v>
      </c>
      <c r="D80" s="247">
        <f t="shared" si="36"/>
        <v>6.3361763144823323E-3</v>
      </c>
      <c r="E80" s="215">
        <f t="shared" si="37"/>
        <v>7.4910014065833223E-3</v>
      </c>
      <c r="F80" s="52">
        <f t="shared" si="38"/>
        <v>0.15613287036204082</v>
      </c>
      <c r="H80" s="19">
        <v>510.92599999999999</v>
      </c>
      <c r="I80" s="140">
        <v>844.3</v>
      </c>
      <c r="J80" s="214">
        <f t="shared" si="39"/>
        <v>7.0279844390818309E-3</v>
      </c>
      <c r="K80" s="215">
        <f t="shared" si="40"/>
        <v>1.1516017323374494E-2</v>
      </c>
      <c r="L80" s="59">
        <f t="shared" si="41"/>
        <v>0.65248979304243659</v>
      </c>
      <c r="N80" s="40">
        <f t="shared" si="34"/>
        <v>3.0640423630726419</v>
      </c>
      <c r="O80" s="143">
        <f t="shared" si="35"/>
        <v>4.3795128226408844</v>
      </c>
      <c r="P80" s="52">
        <f t="shared" si="42"/>
        <v>0.42932515405860122</v>
      </c>
    </row>
    <row r="81" spans="1:16" ht="20.100000000000001" customHeight="1" x14ac:dyDescent="0.25">
      <c r="A81" s="38" t="s">
        <v>194</v>
      </c>
      <c r="B81" s="19">
        <v>1537.4100000000003</v>
      </c>
      <c r="C81" s="140">
        <v>1147.99</v>
      </c>
      <c r="D81" s="247">
        <f t="shared" si="36"/>
        <v>5.8418946006562463E-3</v>
      </c>
      <c r="E81" s="215">
        <f t="shared" si="37"/>
        <v>4.4607408834465472E-3</v>
      </c>
      <c r="F81" s="52">
        <f t="shared" ref="F81:F86" si="43">(C81-B81)/B81</f>
        <v>-0.25329612790342215</v>
      </c>
      <c r="H81" s="19">
        <v>990.57499999999993</v>
      </c>
      <c r="I81" s="140">
        <v>802.24600000000021</v>
      </c>
      <c r="J81" s="214">
        <f t="shared" si="39"/>
        <v>1.3625741664631442E-2</v>
      </c>
      <c r="K81" s="215">
        <f t="shared" si="40"/>
        <v>1.0942412452455167E-2</v>
      </c>
      <c r="L81" s="59">
        <f>(I81-H81)/H81</f>
        <v>-0.19012088938242913</v>
      </c>
      <c r="N81" s="40">
        <f t="shared" si="34"/>
        <v>6.4431413871381071</v>
      </c>
      <c r="O81" s="143">
        <f t="shared" si="35"/>
        <v>6.9882664483140111</v>
      </c>
      <c r="P81" s="52">
        <f>(O81-N81)/N81</f>
        <v>8.4605478666678113E-2</v>
      </c>
    </row>
    <row r="82" spans="1:16" ht="20.100000000000001" customHeight="1" x14ac:dyDescent="0.25">
      <c r="A82" s="38" t="s">
        <v>195</v>
      </c>
      <c r="B82" s="19">
        <v>1754.88</v>
      </c>
      <c r="C82" s="140">
        <v>2678.1799999999994</v>
      </c>
      <c r="D82" s="247">
        <f t="shared" si="36"/>
        <v>6.6682433422441852E-3</v>
      </c>
      <c r="E82" s="215">
        <f t="shared" si="37"/>
        <v>1.0406595021933005E-2</v>
      </c>
      <c r="F82" s="52">
        <f>(C82-B82)/B82</f>
        <v>0.52613284099197621</v>
      </c>
      <c r="H82" s="19">
        <v>467.61800000000005</v>
      </c>
      <c r="I82" s="140">
        <v>746.60199999999986</v>
      </c>
      <c r="J82" s="214">
        <f t="shared" si="39"/>
        <v>6.4322661744255884E-3</v>
      </c>
      <c r="K82" s="215">
        <f t="shared" si="40"/>
        <v>1.0183443758931709E-2</v>
      </c>
      <c r="L82" s="59">
        <f>(I82-H82)/H82</f>
        <v>0.5966066319089508</v>
      </c>
      <c r="N82" s="40">
        <f t="shared" si="34"/>
        <v>2.6646722283005109</v>
      </c>
      <c r="O82" s="143">
        <f t="shared" si="35"/>
        <v>2.7877215123703412</v>
      </c>
      <c r="P82" s="52">
        <f>(O82-N82)/N82</f>
        <v>4.6178018730772499E-2</v>
      </c>
    </row>
    <row r="83" spans="1:16" ht="20.100000000000001" customHeight="1" x14ac:dyDescent="0.25">
      <c r="A83" s="38" t="s">
        <v>196</v>
      </c>
      <c r="B83" s="19">
        <v>3377.95</v>
      </c>
      <c r="C83" s="140">
        <v>5648.77</v>
      </c>
      <c r="D83" s="247">
        <f t="shared" si="36"/>
        <v>1.283563126705743E-2</v>
      </c>
      <c r="E83" s="215">
        <f t="shared" si="37"/>
        <v>2.1949406597780774E-2</v>
      </c>
      <c r="F83" s="52">
        <f>(C83-B83)/B83</f>
        <v>0.67224796104146023</v>
      </c>
      <c r="H83" s="19">
        <v>326.45999999999998</v>
      </c>
      <c r="I83" s="140">
        <v>676.13</v>
      </c>
      <c r="J83" s="214">
        <f t="shared" si="39"/>
        <v>4.4905833721177908E-3</v>
      </c>
      <c r="K83" s="215">
        <f t="shared" si="40"/>
        <v>9.2222252669112836E-3</v>
      </c>
      <c r="L83" s="59">
        <f>(I83-H83)/H83</f>
        <v>1.0710959995098941</v>
      </c>
      <c r="N83" s="40">
        <f t="shared" si="34"/>
        <v>0.96644414511760091</v>
      </c>
      <c r="O83" s="143">
        <f t="shared" si="35"/>
        <v>1.1969508406254812</v>
      </c>
      <c r="P83" s="52">
        <f>(O83-N83)/N83</f>
        <v>0.2385101060132464</v>
      </c>
    </row>
    <row r="84" spans="1:16" ht="20.100000000000001" customHeight="1" x14ac:dyDescent="0.25">
      <c r="A84" s="38" t="s">
        <v>197</v>
      </c>
      <c r="B84" s="19">
        <v>1020.5</v>
      </c>
      <c r="C84" s="140">
        <v>1825.4199999999996</v>
      </c>
      <c r="D84" s="247">
        <f t="shared" si="36"/>
        <v>3.877725161127935E-3</v>
      </c>
      <c r="E84" s="215">
        <f t="shared" si="37"/>
        <v>7.0930283569203513E-3</v>
      </c>
      <c r="F84" s="52">
        <f t="shared" si="43"/>
        <v>0.78875061244487954</v>
      </c>
      <c r="H84" s="19">
        <v>327.97499999999997</v>
      </c>
      <c r="I84" s="140">
        <v>505.36599999999999</v>
      </c>
      <c r="J84" s="214">
        <f t="shared" si="39"/>
        <v>4.5114227821795392E-3</v>
      </c>
      <c r="K84" s="215">
        <f t="shared" si="40"/>
        <v>6.8930517714609436E-3</v>
      </c>
      <c r="L84" s="59">
        <f t="shared" si="41"/>
        <v>0.54086744416495169</v>
      </c>
      <c r="N84" s="40">
        <f t="shared" si="34"/>
        <v>3.2138657520823122</v>
      </c>
      <c r="O84" s="143">
        <f t="shared" si="35"/>
        <v>2.7684916348018547</v>
      </c>
      <c r="P84" s="52">
        <f t="shared" si="42"/>
        <v>-0.13857894250619923</v>
      </c>
    </row>
    <row r="85" spans="1:16" ht="20.100000000000001" customHeight="1" x14ac:dyDescent="0.25">
      <c r="A85" s="38" t="s">
        <v>198</v>
      </c>
      <c r="B85" s="19">
        <v>7173.98</v>
      </c>
      <c r="C85" s="140">
        <v>6233.9500000000007</v>
      </c>
      <c r="D85" s="247">
        <f t="shared" si="36"/>
        <v>2.7259894905858482E-2</v>
      </c>
      <c r="E85" s="215">
        <f t="shared" si="37"/>
        <v>2.4223238556399972E-2</v>
      </c>
      <c r="F85" s="52">
        <f t="shared" si="43"/>
        <v>-0.1310332618713739</v>
      </c>
      <c r="H85" s="19">
        <v>470.15199999999999</v>
      </c>
      <c r="I85" s="140">
        <v>377.00399999999996</v>
      </c>
      <c r="J85" s="214">
        <f t="shared" si="39"/>
        <v>6.4671223230041161E-3</v>
      </c>
      <c r="K85" s="215">
        <f t="shared" si="40"/>
        <v>5.142229770201916E-3</v>
      </c>
      <c r="L85" s="59">
        <f t="shared" si="41"/>
        <v>-0.19812316016947717</v>
      </c>
      <c r="N85" s="40">
        <f t="shared" si="34"/>
        <v>0.65535727727147275</v>
      </c>
      <c r="O85" s="143">
        <f t="shared" si="35"/>
        <v>0.60475942219619971</v>
      </c>
      <c r="P85" s="52">
        <f t="shared" si="42"/>
        <v>-7.7206520519514377E-2</v>
      </c>
    </row>
    <row r="86" spans="1:16" ht="20.100000000000001" customHeight="1" x14ac:dyDescent="0.25">
      <c r="A86" s="38" t="s">
        <v>199</v>
      </c>
      <c r="B86" s="19">
        <v>785.80999999999983</v>
      </c>
      <c r="C86" s="140">
        <v>1185.3399999999999</v>
      </c>
      <c r="D86" s="247">
        <f t="shared" si="36"/>
        <v>2.9859433697853426E-3</v>
      </c>
      <c r="E86" s="215">
        <f t="shared" si="37"/>
        <v>4.6058716528754864E-3</v>
      </c>
      <c r="F86" s="52">
        <f t="shared" si="43"/>
        <v>0.50843079115816825</v>
      </c>
      <c r="H86" s="19">
        <v>324.54200000000003</v>
      </c>
      <c r="I86" s="140">
        <v>362.31799999999998</v>
      </c>
      <c r="J86" s="214">
        <f t="shared" si="39"/>
        <v>4.4642005414257556E-3</v>
      </c>
      <c r="K86" s="215">
        <f t="shared" si="40"/>
        <v>4.9419168122354614E-3</v>
      </c>
      <c r="L86" s="59">
        <f t="shared" si="41"/>
        <v>0.11639787762446756</v>
      </c>
      <c r="N86" s="40">
        <f t="shared" si="34"/>
        <v>4.130031432534583</v>
      </c>
      <c r="O86" s="143">
        <f t="shared" si="35"/>
        <v>3.0566588489378574</v>
      </c>
      <c r="P86" s="52">
        <f t="shared" si="42"/>
        <v>-0.25989453134452328</v>
      </c>
    </row>
    <row r="87" spans="1:16" ht="20.100000000000001" customHeight="1" x14ac:dyDescent="0.25">
      <c r="A87" s="38" t="s">
        <v>200</v>
      </c>
      <c r="B87" s="19">
        <v>1682.96</v>
      </c>
      <c r="C87" s="140">
        <v>1636.22</v>
      </c>
      <c r="D87" s="247">
        <f t="shared" si="36"/>
        <v>6.394959664058667E-3</v>
      </c>
      <c r="E87" s="215">
        <f t="shared" si="37"/>
        <v>6.357854553012578E-3</v>
      </c>
      <c r="F87" s="52">
        <f t="shared" ref="F87:F88" si="44">(C87-B87)/B87</f>
        <v>-2.777249607833817E-2</v>
      </c>
      <c r="H87" s="19">
        <v>361.00799999999992</v>
      </c>
      <c r="I87" s="140">
        <v>359.71100000000007</v>
      </c>
      <c r="J87" s="214">
        <f t="shared" si="39"/>
        <v>4.965804453842735E-3</v>
      </c>
      <c r="K87" s="215">
        <f t="shared" si="40"/>
        <v>4.9063580568617362E-3</v>
      </c>
      <c r="L87" s="59">
        <f t="shared" ref="L87:L88" si="45">(I87-H87)/H87</f>
        <v>-3.5927181669100274E-3</v>
      </c>
      <c r="N87" s="40">
        <f t="shared" si="34"/>
        <v>2.1450777202072535</v>
      </c>
      <c r="O87" s="143">
        <f t="shared" si="35"/>
        <v>2.1984268619134353</v>
      </c>
      <c r="P87" s="52">
        <f t="shared" ref="P87:P88" si="46">(O87-N87)/N87</f>
        <v>2.4870493597326286E-2</v>
      </c>
    </row>
    <row r="88" spans="1:16" ht="20.100000000000001" customHeight="1" x14ac:dyDescent="0.25">
      <c r="A88" s="38" t="s">
        <v>201</v>
      </c>
      <c r="B88" s="19">
        <v>1031.81</v>
      </c>
      <c r="C88" s="140">
        <v>1608.36</v>
      </c>
      <c r="D88" s="247">
        <f t="shared" si="36"/>
        <v>3.9207012234232378E-3</v>
      </c>
      <c r="E88" s="215">
        <f t="shared" si="37"/>
        <v>6.2495990446781663E-3</v>
      </c>
      <c r="F88" s="52">
        <f t="shared" si="44"/>
        <v>0.55877535592793248</v>
      </c>
      <c r="H88" s="19">
        <v>186.88200000000001</v>
      </c>
      <c r="I88" s="140">
        <v>351.185</v>
      </c>
      <c r="J88" s="214">
        <f t="shared" si="39"/>
        <v>2.5706340799734029E-3</v>
      </c>
      <c r="K88" s="215">
        <f t="shared" si="40"/>
        <v>4.7900657866981784E-3</v>
      </c>
      <c r="L88" s="59">
        <f t="shared" si="45"/>
        <v>0.87918044541475371</v>
      </c>
      <c r="N88" s="40">
        <f t="shared" si="34"/>
        <v>1.811205551409659</v>
      </c>
      <c r="O88" s="143">
        <f t="shared" si="35"/>
        <v>2.1834974756895225</v>
      </c>
      <c r="P88" s="52">
        <f t="shared" si="46"/>
        <v>0.20554923983647749</v>
      </c>
    </row>
    <row r="89" spans="1:16" ht="20.100000000000001" customHeight="1" x14ac:dyDescent="0.25">
      <c r="A89" s="38" t="s">
        <v>202</v>
      </c>
      <c r="B89" s="19">
        <v>265.09999999999997</v>
      </c>
      <c r="C89" s="140">
        <v>291.48</v>
      </c>
      <c r="D89" s="247">
        <f t="shared" si="36"/>
        <v>1.0073345812983982E-3</v>
      </c>
      <c r="E89" s="215">
        <f t="shared" si="37"/>
        <v>1.1326028560414286E-3</v>
      </c>
      <c r="F89" s="52">
        <f t="shared" ref="F89:F94" si="47">(C89-B89)/B89</f>
        <v>9.9509619011693917E-2</v>
      </c>
      <c r="H89" s="19">
        <v>390.54100000000011</v>
      </c>
      <c r="I89" s="140">
        <v>326.56799999999998</v>
      </c>
      <c r="J89" s="214">
        <f t="shared" si="39"/>
        <v>5.3720422738781316E-3</v>
      </c>
      <c r="K89" s="215">
        <f t="shared" si="40"/>
        <v>4.4542967490936421E-3</v>
      </c>
      <c r="L89" s="59">
        <f t="shared" ref="L89:L94" si="48">(I89-H89)/H89</f>
        <v>-0.16380610486479041</v>
      </c>
      <c r="N89" s="40">
        <f t="shared" si="34"/>
        <v>14.731837042625431</v>
      </c>
      <c r="O89" s="143">
        <f t="shared" si="35"/>
        <v>11.203787566899956</v>
      </c>
      <c r="P89" s="52">
        <f t="shared" ref="P89:P92" si="49">(O89-N89)/N89</f>
        <v>-0.23948469328823935</v>
      </c>
    </row>
    <row r="90" spans="1:16" ht="20.100000000000001" customHeight="1" x14ac:dyDescent="0.25">
      <c r="A90" s="38" t="s">
        <v>203</v>
      </c>
      <c r="B90" s="19">
        <v>451.44</v>
      </c>
      <c r="C90" s="140">
        <v>288.06000000000006</v>
      </c>
      <c r="D90" s="247">
        <f t="shared" si="36"/>
        <v>1.7153946562857374E-3</v>
      </c>
      <c r="E90" s="215">
        <f t="shared" si="37"/>
        <v>1.1193137735395018E-3</v>
      </c>
      <c r="F90" s="52">
        <f t="shared" si="47"/>
        <v>-0.36190855927698018</v>
      </c>
      <c r="H90" s="19">
        <v>456.40300000000002</v>
      </c>
      <c r="I90" s="140">
        <v>290.44</v>
      </c>
      <c r="J90" s="214">
        <f t="shared" si="39"/>
        <v>6.2779995184239299E-3</v>
      </c>
      <c r="K90" s="215">
        <f t="shared" si="40"/>
        <v>3.9615208710184627E-3</v>
      </c>
      <c r="L90" s="59">
        <f t="shared" si="48"/>
        <v>-0.36363257910224084</v>
      </c>
      <c r="N90" s="40">
        <f t="shared" si="34"/>
        <v>10.109937090200249</v>
      </c>
      <c r="O90" s="143">
        <f t="shared" si="35"/>
        <v>10.082621676039711</v>
      </c>
      <c r="P90" s="52">
        <f t="shared" si="49"/>
        <v>-2.7018381931392878E-3</v>
      </c>
    </row>
    <row r="91" spans="1:16" ht="20.100000000000001" customHeight="1" x14ac:dyDescent="0.25">
      <c r="A91" s="38" t="s">
        <v>204</v>
      </c>
      <c r="B91" s="19">
        <v>539.89</v>
      </c>
      <c r="C91" s="140">
        <v>447.42999999999995</v>
      </c>
      <c r="D91" s="247">
        <f t="shared" si="36"/>
        <v>2.0514895024413139E-3</v>
      </c>
      <c r="E91" s="215">
        <f t="shared" si="37"/>
        <v>1.738577246736024E-3</v>
      </c>
      <c r="F91" s="52">
        <f t="shared" si="47"/>
        <v>-0.17125710792939311</v>
      </c>
      <c r="H91" s="19">
        <v>222.81800000000001</v>
      </c>
      <c r="I91" s="140">
        <v>259.81000000000006</v>
      </c>
      <c r="J91" s="214">
        <f t="shared" si="39"/>
        <v>3.064947637715316E-3</v>
      </c>
      <c r="K91" s="215">
        <f t="shared" si="40"/>
        <v>3.5437361847517803E-3</v>
      </c>
      <c r="L91" s="59">
        <f t="shared" si="48"/>
        <v>0.16601890332019875</v>
      </c>
      <c r="N91" s="40">
        <f t="shared" si="34"/>
        <v>4.1270999648076465</v>
      </c>
      <c r="O91" s="143">
        <f t="shared" si="35"/>
        <v>5.8067183693538666</v>
      </c>
      <c r="P91" s="52">
        <f t="shared" si="49"/>
        <v>0.40697303648289573</v>
      </c>
    </row>
    <row r="92" spans="1:16" ht="20.100000000000001" customHeight="1" x14ac:dyDescent="0.25">
      <c r="A92" s="38" t="s">
        <v>205</v>
      </c>
      <c r="B92" s="19">
        <v>2236.44</v>
      </c>
      <c r="C92" s="140">
        <v>932.68999999999994</v>
      </c>
      <c r="D92" s="247">
        <f t="shared" si="36"/>
        <v>8.4980888381704645E-3</v>
      </c>
      <c r="E92" s="215">
        <f t="shared" si="37"/>
        <v>3.6241503972872235E-3</v>
      </c>
      <c r="F92" s="52">
        <f t="shared" si="47"/>
        <v>-0.58295773640249682</v>
      </c>
      <c r="H92" s="19">
        <v>491.791</v>
      </c>
      <c r="I92" s="140">
        <v>239.13200000000001</v>
      </c>
      <c r="J92" s="214">
        <f t="shared" si="39"/>
        <v>6.7647751245395469E-3</v>
      </c>
      <c r="K92" s="215">
        <f t="shared" si="40"/>
        <v>3.261694012286142E-3</v>
      </c>
      <c r="L92" s="59">
        <f t="shared" si="48"/>
        <v>-0.51375279336140756</v>
      </c>
      <c r="N92" s="40">
        <f t="shared" si="34"/>
        <v>2.198990359678775</v>
      </c>
      <c r="O92" s="143">
        <f t="shared" si="35"/>
        <v>2.5638958281958639</v>
      </c>
      <c r="P92" s="52">
        <f t="shared" si="49"/>
        <v>0.16594227751430149</v>
      </c>
    </row>
    <row r="93" spans="1:16" ht="20.100000000000001" customHeight="1" x14ac:dyDescent="0.25">
      <c r="A93" s="38" t="s">
        <v>206</v>
      </c>
      <c r="B93" s="19">
        <v>868.6</v>
      </c>
      <c r="C93" s="140">
        <v>547.24</v>
      </c>
      <c r="D93" s="247">
        <f t="shared" si="36"/>
        <v>3.3005311856499015E-3</v>
      </c>
      <c r="E93" s="215">
        <f t="shared" si="37"/>
        <v>2.1264086281738417E-3</v>
      </c>
      <c r="F93" s="52">
        <f t="shared" si="47"/>
        <v>-0.36997467188579325</v>
      </c>
      <c r="H93" s="19">
        <v>239.42699999999999</v>
      </c>
      <c r="I93" s="140">
        <v>187.422</v>
      </c>
      <c r="J93" s="214">
        <f t="shared" si="39"/>
        <v>3.2934108467685057E-3</v>
      </c>
      <c r="K93" s="215">
        <f t="shared" si="40"/>
        <v>2.5563839852913591E-3</v>
      </c>
      <c r="L93" s="59">
        <f t="shared" si="48"/>
        <v>-0.21720607951484167</v>
      </c>
      <c r="N93" s="40">
        <f t="shared" ref="N93:N94" si="50">(H93/B93)*10</f>
        <v>2.7564701819019111</v>
      </c>
      <c r="O93" s="143">
        <f t="shared" ref="O93:O94" si="51">(I93/C93)*10</f>
        <v>3.4248592939112639</v>
      </c>
      <c r="P93" s="52">
        <f t="shared" ref="P93:P94" si="52">(O93-N93)/N93</f>
        <v>0.24248008064726362</v>
      </c>
    </row>
    <row r="94" spans="1:16" ht="20.100000000000001" customHeight="1" x14ac:dyDescent="0.25">
      <c r="A94" s="38" t="s">
        <v>207</v>
      </c>
      <c r="B94" s="19">
        <v>389.51</v>
      </c>
      <c r="C94" s="140">
        <v>988.7600000000001</v>
      </c>
      <c r="D94" s="247">
        <f t="shared" si="36"/>
        <v>1.4800712665467338E-3</v>
      </c>
      <c r="E94" s="215">
        <f t="shared" si="37"/>
        <v>3.842021407779343E-3</v>
      </c>
      <c r="F94" s="52">
        <f t="shared" si="47"/>
        <v>1.5384714128006987</v>
      </c>
      <c r="H94" s="19">
        <v>93.038999999999987</v>
      </c>
      <c r="I94" s="140">
        <v>184.62800000000001</v>
      </c>
      <c r="J94" s="214">
        <f t="shared" si="39"/>
        <v>1.2797873747425936E-3</v>
      </c>
      <c r="K94" s="215">
        <f t="shared" si="40"/>
        <v>2.5182746018950447E-3</v>
      </c>
      <c r="L94" s="59">
        <f t="shared" si="48"/>
        <v>0.98441513773793832</v>
      </c>
      <c r="N94" s="40">
        <f t="shared" si="50"/>
        <v>2.3886164668429561</v>
      </c>
      <c r="O94" s="143">
        <f t="shared" si="51"/>
        <v>1.8672680933694727</v>
      </c>
      <c r="P94" s="52">
        <f t="shared" si="52"/>
        <v>-0.21826374418432759</v>
      </c>
    </row>
    <row r="95" spans="1:16" ht="20.100000000000001" customHeight="1" thickBot="1" x14ac:dyDescent="0.3">
      <c r="A95" s="8" t="s">
        <v>17</v>
      </c>
      <c r="B95" s="19">
        <f>B96-SUM(B68:B94)</f>
        <v>9679.4899999999907</v>
      </c>
      <c r="C95" s="140">
        <f>C96-SUM(C68:C94)</f>
        <v>8884.8100000000559</v>
      </c>
      <c r="D95" s="247">
        <f t="shared" si="36"/>
        <v>3.6780403645160407E-2</v>
      </c>
      <c r="E95" s="215">
        <f t="shared" si="37"/>
        <v>3.45236763461833E-2</v>
      </c>
      <c r="F95" s="52">
        <f t="shared" si="38"/>
        <v>-8.209936680547586E-2</v>
      </c>
      <c r="H95" s="19">
        <f>H96-SUM(H68:H94)</f>
        <v>2955.3269999999757</v>
      </c>
      <c r="I95" s="140">
        <f>I96-SUM(I68:I94)</f>
        <v>2757.248000000036</v>
      </c>
      <c r="J95" s="214">
        <f t="shared" si="39"/>
        <v>4.0651664171324653E-2</v>
      </c>
      <c r="K95" s="215">
        <f t="shared" si="40"/>
        <v>3.7608096331683161E-2</v>
      </c>
      <c r="L95" s="59">
        <f t="shared" si="41"/>
        <v>-6.702439357808504E-2</v>
      </c>
      <c r="N95" s="40">
        <f t="shared" si="34"/>
        <v>3.0531846202640622</v>
      </c>
      <c r="O95" s="143">
        <f t="shared" si="35"/>
        <v>3.1033280396542171</v>
      </c>
      <c r="P95" s="52">
        <f t="shared" si="42"/>
        <v>1.6423317167704749E-2</v>
      </c>
    </row>
    <row r="96" spans="1:16" s="1" customFormat="1" ht="26.25" customHeight="1" thickBot="1" x14ac:dyDescent="0.3">
      <c r="A96" s="12" t="s">
        <v>18</v>
      </c>
      <c r="B96" s="17">
        <v>263169.76</v>
      </c>
      <c r="C96" s="145">
        <v>257354.11000000004</v>
      </c>
      <c r="D96" s="243">
        <f>SUM(D68:D95)</f>
        <v>0.99999999999999978</v>
      </c>
      <c r="E96" s="244">
        <f>SUM(E68:E95)</f>
        <v>0.99999999999999989</v>
      </c>
      <c r="F96" s="57">
        <f t="shared" si="38"/>
        <v>-2.2098473624021106E-2</v>
      </c>
      <c r="H96" s="17">
        <v>72698.794999999998</v>
      </c>
      <c r="I96" s="145">
        <v>73315.277000000031</v>
      </c>
      <c r="J96" s="255">
        <f t="shared" si="39"/>
        <v>1</v>
      </c>
      <c r="K96" s="244">
        <f t="shared" si="40"/>
        <v>1</v>
      </c>
      <c r="L96" s="60">
        <f t="shared" si="41"/>
        <v>8.4799479826320745E-3</v>
      </c>
      <c r="N96" s="37">
        <f t="shared" si="34"/>
        <v>2.762429657571599</v>
      </c>
      <c r="O96" s="150">
        <f t="shared" si="35"/>
        <v>2.8488092535223171</v>
      </c>
      <c r="P96" s="57">
        <f t="shared" si="42"/>
        <v>3.1269428241895145E-2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N66:O66"/>
    <mergeCell ref="N4:O4"/>
    <mergeCell ref="N5:O5"/>
    <mergeCell ref="N36:O36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H4:I4"/>
    <mergeCell ref="J4:K4"/>
    <mergeCell ref="H5:I5"/>
    <mergeCell ref="J5:K5"/>
    <mergeCell ref="A4:A6"/>
    <mergeCell ref="B4:C4"/>
    <mergeCell ref="D5:E5"/>
    <mergeCell ref="D4:E4"/>
    <mergeCell ref="B5:C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zoomScaleNormal="100" workbookViewId="0">
      <selection activeCell="P94" sqref="P94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157</v>
      </c>
    </row>
    <row r="3" spans="1:17" ht="8.25" customHeight="1" thickBot="1" x14ac:dyDescent="0.3"/>
    <row r="4" spans="1:17" x14ac:dyDescent="0.25">
      <c r="A4" s="361" t="s">
        <v>3</v>
      </c>
      <c r="B4" s="349" t="s">
        <v>1</v>
      </c>
      <c r="C4" s="347"/>
      <c r="D4" s="349" t="s">
        <v>104</v>
      </c>
      <c r="E4" s="347"/>
      <c r="F4" s="130" t="s">
        <v>0</v>
      </c>
      <c r="H4" s="359" t="s">
        <v>19</v>
      </c>
      <c r="I4" s="360"/>
      <c r="J4" s="349" t="s">
        <v>104</v>
      </c>
      <c r="K4" s="350"/>
      <c r="L4" s="130" t="s">
        <v>0</v>
      </c>
      <c r="N4" s="357" t="s">
        <v>22</v>
      </c>
      <c r="O4" s="347"/>
      <c r="P4" s="130" t="s">
        <v>0</v>
      </c>
    </row>
    <row r="5" spans="1:17" x14ac:dyDescent="0.25">
      <c r="A5" s="362"/>
      <c r="B5" s="352" t="s">
        <v>57</v>
      </c>
      <c r="C5" s="354"/>
      <c r="D5" s="352" t="str">
        <f>B5</f>
        <v>fev</v>
      </c>
      <c r="E5" s="354"/>
      <c r="F5" s="131" t="s">
        <v>153</v>
      </c>
      <c r="H5" s="355" t="str">
        <f>B5</f>
        <v>fev</v>
      </c>
      <c r="I5" s="354"/>
      <c r="J5" s="352" t="str">
        <f>B5</f>
        <v>fev</v>
      </c>
      <c r="K5" s="353"/>
      <c r="L5" s="131" t="str">
        <f>F5</f>
        <v>2024 /2023</v>
      </c>
      <c r="N5" s="355" t="str">
        <f>B5</f>
        <v>fev</v>
      </c>
      <c r="O5" s="353"/>
      <c r="P5" s="131" t="str">
        <f>L5</f>
        <v>2024 /2023</v>
      </c>
    </row>
    <row r="6" spans="1:17" ht="19.5" customHeight="1" thickBot="1" x14ac:dyDescent="0.3">
      <c r="A6" s="363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8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159</v>
      </c>
      <c r="B7" s="19">
        <v>26852.06</v>
      </c>
      <c r="C7" s="147">
        <v>27113.239999999994</v>
      </c>
      <c r="D7" s="214">
        <f>B7/$B$33</f>
        <v>0.11708033549641374</v>
      </c>
      <c r="E7" s="246">
        <f>C7/$C$33</f>
        <v>0.10737917682211297</v>
      </c>
      <c r="F7" s="52">
        <f>(C7-B7)/B7</f>
        <v>9.7266280501381638E-3</v>
      </c>
      <c r="H7" s="19">
        <v>7590.3300000000017</v>
      </c>
      <c r="I7" s="147">
        <v>8281.7859999999982</v>
      </c>
      <c r="J7" s="214">
        <f t="shared" ref="J7:J32" si="0">H7/$H$33</f>
        <v>0.1150643348420002</v>
      </c>
      <c r="K7" s="246">
        <f>I7/$I$33</f>
        <v>0.11690204126514368</v>
      </c>
      <c r="L7" s="52">
        <f>(I7-H7)/H7</f>
        <v>9.1096961528681408E-2</v>
      </c>
      <c r="N7" s="40">
        <f t="shared" ref="N7:O33" si="1">(H7/B7)*10</f>
        <v>2.8267216742402637</v>
      </c>
      <c r="O7" s="149">
        <f t="shared" si="1"/>
        <v>3.0545172764302606</v>
      </c>
      <c r="P7" s="52">
        <f>(O7-N7)/N7</f>
        <v>8.0586498580983018E-2</v>
      </c>
      <c r="Q7" s="2"/>
    </row>
    <row r="8" spans="1:17" ht="20.100000000000001" customHeight="1" x14ac:dyDescent="0.25">
      <c r="A8" s="8" t="s">
        <v>160</v>
      </c>
      <c r="B8" s="19">
        <v>19445.870000000003</v>
      </c>
      <c r="C8" s="140">
        <v>21542.049999999996</v>
      </c>
      <c r="D8" s="214">
        <f t="shared" ref="D8:D32" si="2">B8/$B$33</f>
        <v>8.4787870413653446E-2</v>
      </c>
      <c r="E8" s="215">
        <f t="shared" ref="E8:E32" si="3">C8/$C$33</f>
        <v>8.5315056262578667E-2</v>
      </c>
      <c r="F8" s="52">
        <f t="shared" ref="F8:F33" si="4">(C8-B8)/B8</f>
        <v>0.10779563989680034</v>
      </c>
      <c r="H8" s="19">
        <v>8629.24</v>
      </c>
      <c r="I8" s="140">
        <v>8075.4230000000007</v>
      </c>
      <c r="J8" s="214">
        <f t="shared" si="0"/>
        <v>0.1308135167762115</v>
      </c>
      <c r="K8" s="215">
        <f t="shared" ref="K8:K32" si="5">I8/$I$33</f>
        <v>0.11398911210450145</v>
      </c>
      <c r="L8" s="52">
        <f t="shared" ref="L8:L33" si="6">(I8-H8)/H8</f>
        <v>-6.4179116585006218E-2</v>
      </c>
      <c r="N8" s="40">
        <f t="shared" si="1"/>
        <v>4.4375695199031977</v>
      </c>
      <c r="O8" s="143">
        <f t="shared" si="1"/>
        <v>3.7486789790201036</v>
      </c>
      <c r="P8" s="52">
        <f t="shared" ref="P8:P33" si="7">(O8-N8)/N8</f>
        <v>-0.1552405067218241</v>
      </c>
      <c r="Q8" s="2"/>
    </row>
    <row r="9" spans="1:17" ht="20.100000000000001" customHeight="1" x14ac:dyDescent="0.25">
      <c r="A9" s="8" t="s">
        <v>161</v>
      </c>
      <c r="B9" s="19">
        <v>14505.770000000002</v>
      </c>
      <c r="C9" s="140">
        <v>19366.000000000004</v>
      </c>
      <c r="D9" s="214">
        <f t="shared" si="2"/>
        <v>6.3248049432103673E-2</v>
      </c>
      <c r="E9" s="215">
        <f t="shared" si="3"/>
        <v>7.6697035777983022E-2</v>
      </c>
      <c r="F9" s="52">
        <f t="shared" si="4"/>
        <v>0.33505494710036082</v>
      </c>
      <c r="H9" s="19">
        <v>4865.1639999999998</v>
      </c>
      <c r="I9" s="140">
        <v>6285.0240000000003</v>
      </c>
      <c r="J9" s="214">
        <f t="shared" si="0"/>
        <v>7.3752637837517593E-2</v>
      </c>
      <c r="K9" s="215">
        <f t="shared" si="5"/>
        <v>8.871662887696187E-2</v>
      </c>
      <c r="L9" s="52">
        <f t="shared" si="6"/>
        <v>0.29184216606058927</v>
      </c>
      <c r="N9" s="40">
        <f t="shared" si="1"/>
        <v>3.3539508760996477</v>
      </c>
      <c r="O9" s="143">
        <f t="shared" si="1"/>
        <v>3.2453908912527107</v>
      </c>
      <c r="P9" s="52">
        <f t="shared" si="7"/>
        <v>-3.2367792152395138E-2</v>
      </c>
      <c r="Q9" s="2"/>
    </row>
    <row r="10" spans="1:17" ht="20.100000000000001" customHeight="1" x14ac:dyDescent="0.25">
      <c r="A10" s="8" t="s">
        <v>162</v>
      </c>
      <c r="B10" s="19">
        <v>13676.930000000002</v>
      </c>
      <c r="C10" s="140">
        <v>13703.160000000002</v>
      </c>
      <c r="D10" s="214">
        <f t="shared" si="2"/>
        <v>5.9634141773888712E-2</v>
      </c>
      <c r="E10" s="215">
        <f t="shared" si="3"/>
        <v>5.4269944892668898E-2</v>
      </c>
      <c r="F10" s="52">
        <f t="shared" si="4"/>
        <v>1.9178280505931929E-3</v>
      </c>
      <c r="H10" s="19">
        <v>4230.5060000000012</v>
      </c>
      <c r="I10" s="140">
        <v>4532.4050000000007</v>
      </c>
      <c r="J10" s="214">
        <f t="shared" si="0"/>
        <v>6.4131646309856211E-2</v>
      </c>
      <c r="K10" s="215">
        <f t="shared" si="5"/>
        <v>6.3977431479193464E-2</v>
      </c>
      <c r="L10" s="52">
        <f t="shared" si="6"/>
        <v>7.1362385492420841E-2</v>
      </c>
      <c r="N10" s="40">
        <f t="shared" si="1"/>
        <v>3.0931693004204899</v>
      </c>
      <c r="O10" s="143">
        <f t="shared" si="1"/>
        <v>3.3075619054291128</v>
      </c>
      <c r="P10" s="52">
        <f t="shared" si="7"/>
        <v>6.9311629654244297E-2</v>
      </c>
      <c r="Q10" s="2"/>
    </row>
    <row r="11" spans="1:17" ht="20.100000000000001" customHeight="1" x14ac:dyDescent="0.25">
      <c r="A11" s="8" t="s">
        <v>163</v>
      </c>
      <c r="B11" s="19">
        <v>11135.23</v>
      </c>
      <c r="C11" s="140">
        <v>10374.24</v>
      </c>
      <c r="D11" s="214">
        <f t="shared" si="2"/>
        <v>4.8551822997182748E-2</v>
      </c>
      <c r="E11" s="215">
        <f t="shared" si="3"/>
        <v>4.1086102264245715E-2</v>
      </c>
      <c r="F11" s="52">
        <f t="shared" si="4"/>
        <v>-6.8340752728053192E-2</v>
      </c>
      <c r="H11" s="19">
        <v>4080.9680000000003</v>
      </c>
      <c r="I11" s="140">
        <v>4206.630000000001</v>
      </c>
      <c r="J11" s="214">
        <f t="shared" si="0"/>
        <v>6.1864750074303455E-2</v>
      </c>
      <c r="K11" s="215">
        <f t="shared" si="5"/>
        <v>5.9378935153261821E-2</v>
      </c>
      <c r="L11" s="52">
        <f t="shared" si="6"/>
        <v>3.0792204202532515E-2</v>
      </c>
      <c r="N11" s="40">
        <f t="shared" si="1"/>
        <v>3.6649157673438273</v>
      </c>
      <c r="O11" s="143">
        <f t="shared" si="1"/>
        <v>4.0548801647156809</v>
      </c>
      <c r="P11" s="52">
        <f t="shared" si="7"/>
        <v>0.1064047367327307</v>
      </c>
      <c r="Q11" s="2"/>
    </row>
    <row r="12" spans="1:17" ht="20.100000000000001" customHeight="1" x14ac:dyDescent="0.25">
      <c r="A12" s="8" t="s">
        <v>165</v>
      </c>
      <c r="B12" s="19">
        <v>13532.089999999997</v>
      </c>
      <c r="C12" s="140">
        <v>14318.030000000004</v>
      </c>
      <c r="D12" s="214">
        <f t="shared" si="2"/>
        <v>5.9002610494973753E-2</v>
      </c>
      <c r="E12" s="215">
        <f t="shared" si="3"/>
        <v>5.6705073798421692E-2</v>
      </c>
      <c r="F12" s="52">
        <f t="shared" si="4"/>
        <v>5.8079720131924042E-2</v>
      </c>
      <c r="H12" s="19">
        <v>3583.6010000000006</v>
      </c>
      <c r="I12" s="140">
        <v>3551.0139999999997</v>
      </c>
      <c r="J12" s="214">
        <f t="shared" si="0"/>
        <v>5.4324998439346732E-2</v>
      </c>
      <c r="K12" s="215">
        <f t="shared" si="5"/>
        <v>5.0124548637347423E-2</v>
      </c>
      <c r="L12" s="52">
        <f t="shared" si="6"/>
        <v>-9.0933672582413309E-3</v>
      </c>
      <c r="N12" s="40">
        <f t="shared" si="1"/>
        <v>2.6482243319398568</v>
      </c>
      <c r="O12" s="143">
        <f t="shared" si="1"/>
        <v>2.4800995667700083</v>
      </c>
      <c r="P12" s="52">
        <f t="shared" si="7"/>
        <v>-6.3485847155061476E-2</v>
      </c>
      <c r="Q12" s="2"/>
    </row>
    <row r="13" spans="1:17" ht="20.100000000000001" customHeight="1" x14ac:dyDescent="0.25">
      <c r="A13" s="8" t="s">
        <v>164</v>
      </c>
      <c r="B13" s="19">
        <v>14977.600000000006</v>
      </c>
      <c r="C13" s="140">
        <v>9323.9299999999985</v>
      </c>
      <c r="D13" s="214">
        <f t="shared" si="2"/>
        <v>6.5305322307900662E-2</v>
      </c>
      <c r="E13" s="215">
        <f t="shared" si="3"/>
        <v>3.6926458370412529E-2</v>
      </c>
      <c r="F13" s="52">
        <f t="shared" si="4"/>
        <v>-0.37747502937720362</v>
      </c>
      <c r="H13" s="19">
        <v>4161.2590000000009</v>
      </c>
      <c r="I13" s="140">
        <v>3118.3680000000004</v>
      </c>
      <c r="J13" s="214">
        <f t="shared" si="0"/>
        <v>6.3081908025117067E-2</v>
      </c>
      <c r="K13" s="215">
        <f t="shared" si="5"/>
        <v>4.4017508375114221E-2</v>
      </c>
      <c r="L13" s="52">
        <f t="shared" si="6"/>
        <v>-0.250619103497283</v>
      </c>
      <c r="N13" s="40">
        <f t="shared" si="1"/>
        <v>2.7783216269629305</v>
      </c>
      <c r="O13" s="143">
        <f t="shared" si="1"/>
        <v>3.3444781331477187</v>
      </c>
      <c r="P13" s="52">
        <f t="shared" si="7"/>
        <v>0.20377644571110057</v>
      </c>
      <c r="Q13" s="2"/>
    </row>
    <row r="14" spans="1:17" ht="20.100000000000001" customHeight="1" x14ac:dyDescent="0.25">
      <c r="A14" s="8" t="s">
        <v>168</v>
      </c>
      <c r="B14" s="19">
        <v>12400.630000000003</v>
      </c>
      <c r="C14" s="140">
        <v>11989.46</v>
      </c>
      <c r="D14" s="214">
        <f t="shared" si="2"/>
        <v>5.4069219298887805E-2</v>
      </c>
      <c r="E14" s="215">
        <f t="shared" si="3"/>
        <v>4.7483013662020866E-2</v>
      </c>
      <c r="F14" s="52">
        <f t="shared" si="4"/>
        <v>-3.3157186368757363E-2</v>
      </c>
      <c r="H14" s="19">
        <v>2868.1569999999992</v>
      </c>
      <c r="I14" s="140">
        <v>2843.5559999999996</v>
      </c>
      <c r="J14" s="214">
        <f t="shared" si="0"/>
        <v>4.347934509137634E-2</v>
      </c>
      <c r="K14" s="215">
        <f t="shared" si="5"/>
        <v>4.0138383297002235E-2</v>
      </c>
      <c r="L14" s="52">
        <f t="shared" si="6"/>
        <v>-8.5772849952076066E-3</v>
      </c>
      <c r="N14" s="40">
        <f t="shared" si="1"/>
        <v>2.3129123278414068</v>
      </c>
      <c r="O14" s="143">
        <f t="shared" si="1"/>
        <v>2.3717131547208963</v>
      </c>
      <c r="P14" s="52">
        <f t="shared" si="7"/>
        <v>2.5422851602147457E-2</v>
      </c>
      <c r="Q14" s="2"/>
    </row>
    <row r="15" spans="1:17" ht="20.100000000000001" customHeight="1" x14ac:dyDescent="0.25">
      <c r="A15" s="8" t="s">
        <v>166</v>
      </c>
      <c r="B15" s="19">
        <v>5756.7600000000011</v>
      </c>
      <c r="C15" s="140">
        <v>7340.9900000000007</v>
      </c>
      <c r="D15" s="214">
        <f t="shared" si="2"/>
        <v>2.5100621411256151E-2</v>
      </c>
      <c r="E15" s="215">
        <f t="shared" si="3"/>
        <v>2.9073230025602373E-2</v>
      </c>
      <c r="F15" s="52">
        <f t="shared" si="4"/>
        <v>0.27519472758982472</v>
      </c>
      <c r="H15" s="19">
        <v>2065.7420000000002</v>
      </c>
      <c r="I15" s="140">
        <v>2737.3989999999999</v>
      </c>
      <c r="J15" s="214">
        <f t="shared" si="0"/>
        <v>3.1315269452735668E-2</v>
      </c>
      <c r="K15" s="215">
        <f t="shared" si="5"/>
        <v>3.8639917870029857E-2</v>
      </c>
      <c r="L15" s="52">
        <f t="shared" si="6"/>
        <v>0.32514079686621061</v>
      </c>
      <c r="N15" s="40">
        <f t="shared" si="1"/>
        <v>3.5883761004453891</v>
      </c>
      <c r="O15" s="143">
        <f t="shared" si="1"/>
        <v>3.728923483072446</v>
      </c>
      <c r="P15" s="52">
        <f t="shared" si="7"/>
        <v>3.9167405726956039E-2</v>
      </c>
      <c r="Q15" s="2"/>
    </row>
    <row r="16" spans="1:17" ht="20.100000000000001" customHeight="1" x14ac:dyDescent="0.25">
      <c r="A16" s="8" t="s">
        <v>167</v>
      </c>
      <c r="B16" s="19">
        <v>9769.5</v>
      </c>
      <c r="C16" s="140">
        <v>7351.3900000000012</v>
      </c>
      <c r="D16" s="214">
        <f t="shared" si="2"/>
        <v>4.259696789118652E-2</v>
      </c>
      <c r="E16" s="215">
        <f t="shared" si="3"/>
        <v>2.9114418147676683E-2</v>
      </c>
      <c r="F16" s="52">
        <f t="shared" si="4"/>
        <v>-0.24751624955217758</v>
      </c>
      <c r="H16" s="19">
        <v>3654.4119999999994</v>
      </c>
      <c r="I16" s="140">
        <v>2696.0189999999998</v>
      </c>
      <c r="J16" s="214">
        <f t="shared" si="0"/>
        <v>5.5398445919824756E-2</v>
      </c>
      <c r="K16" s="215">
        <f t="shared" si="5"/>
        <v>3.8055816026834242E-2</v>
      </c>
      <c r="L16" s="52">
        <f t="shared" si="6"/>
        <v>-0.26225641772192071</v>
      </c>
      <c r="N16" s="40">
        <f t="shared" si="1"/>
        <v>3.7406336045856996</v>
      </c>
      <c r="O16" s="143">
        <f t="shared" si="1"/>
        <v>3.6673595061614188</v>
      </c>
      <c r="P16" s="52">
        <f t="shared" si="7"/>
        <v>-1.9588686348337606E-2</v>
      </c>
      <c r="Q16" s="2"/>
    </row>
    <row r="17" spans="1:17" ht="20.100000000000001" customHeight="1" x14ac:dyDescent="0.25">
      <c r="A17" s="8" t="s">
        <v>169</v>
      </c>
      <c r="B17" s="19">
        <v>32080.880000000005</v>
      </c>
      <c r="C17" s="140">
        <v>24991.07</v>
      </c>
      <c r="D17" s="214">
        <f t="shared" si="2"/>
        <v>0.13987903324438386</v>
      </c>
      <c r="E17" s="215">
        <f t="shared" si="3"/>
        <v>9.8974542493033044E-2</v>
      </c>
      <c r="F17" s="52">
        <f t="shared" si="4"/>
        <v>-0.22099799008007273</v>
      </c>
      <c r="H17" s="19">
        <v>4211.6449999999995</v>
      </c>
      <c r="I17" s="140">
        <v>2380.3700000000003</v>
      </c>
      <c r="J17" s="214">
        <f t="shared" si="0"/>
        <v>6.3845726143084119E-2</v>
      </c>
      <c r="K17" s="215">
        <f t="shared" si="5"/>
        <v>3.3600253854218179E-2</v>
      </c>
      <c r="L17" s="52">
        <f t="shared" si="6"/>
        <v>-0.43481228831014945</v>
      </c>
      <c r="N17" s="40">
        <f t="shared" si="1"/>
        <v>1.3128209076558994</v>
      </c>
      <c r="O17" s="143">
        <f t="shared" si="1"/>
        <v>0.9524882287953258</v>
      </c>
      <c r="P17" s="52">
        <f t="shared" si="7"/>
        <v>-0.27447207517738559</v>
      </c>
      <c r="Q17" s="2"/>
    </row>
    <row r="18" spans="1:17" ht="20.100000000000001" customHeight="1" x14ac:dyDescent="0.25">
      <c r="A18" s="8" t="s">
        <v>171</v>
      </c>
      <c r="B18" s="19">
        <v>6155.67</v>
      </c>
      <c r="C18" s="140">
        <v>11222.970000000003</v>
      </c>
      <c r="D18" s="214">
        <f t="shared" si="2"/>
        <v>2.6839948547903184E-2</v>
      </c>
      <c r="E18" s="215">
        <f t="shared" si="3"/>
        <v>4.4447409461180948E-2</v>
      </c>
      <c r="F18" s="52">
        <f t="shared" si="4"/>
        <v>0.82319227638908565</v>
      </c>
      <c r="H18" s="19">
        <v>1260.4989999999998</v>
      </c>
      <c r="I18" s="140">
        <v>2271.9360000000001</v>
      </c>
      <c r="J18" s="214">
        <f t="shared" si="0"/>
        <v>1.9108323222311329E-2</v>
      </c>
      <c r="K18" s="215">
        <f t="shared" si="5"/>
        <v>3.2069647298754826E-2</v>
      </c>
      <c r="L18" s="52">
        <f t="shared" si="6"/>
        <v>0.80240999794525858</v>
      </c>
      <c r="N18" s="40">
        <f t="shared" si="1"/>
        <v>2.0477039867309323</v>
      </c>
      <c r="O18" s="143">
        <f t="shared" si="1"/>
        <v>2.0243625350508818</v>
      </c>
      <c r="P18" s="52">
        <f t="shared" si="7"/>
        <v>-1.1398840765707602E-2</v>
      </c>
      <c r="Q18" s="2"/>
    </row>
    <row r="19" spans="1:17" ht="20.100000000000001" customHeight="1" x14ac:dyDescent="0.25">
      <c r="A19" s="8" t="s">
        <v>170</v>
      </c>
      <c r="B19" s="19">
        <v>6483.8999999999987</v>
      </c>
      <c r="C19" s="140">
        <v>7517.8100000000013</v>
      </c>
      <c r="D19" s="214">
        <f t="shared" si="2"/>
        <v>2.8271096792022544E-2</v>
      </c>
      <c r="E19" s="215">
        <f t="shared" si="3"/>
        <v>2.9773507308792656E-2</v>
      </c>
      <c r="F19" s="52">
        <f t="shared" si="4"/>
        <v>0.15945804222767204</v>
      </c>
      <c r="H19" s="19">
        <v>1666.0029999999999</v>
      </c>
      <c r="I19" s="140">
        <v>1920.3979999999997</v>
      </c>
      <c r="J19" s="214">
        <f t="shared" si="0"/>
        <v>2.5255493112918252E-2</v>
      </c>
      <c r="K19" s="215">
        <f t="shared" si="5"/>
        <v>2.7107491818974726E-2</v>
      </c>
      <c r="L19" s="52">
        <f t="shared" si="6"/>
        <v>0.15269780426565843</v>
      </c>
      <c r="N19" s="40">
        <f t="shared" si="1"/>
        <v>2.5694458582026254</v>
      </c>
      <c r="O19" s="143">
        <f t="shared" si="1"/>
        <v>2.5544646645765177</v>
      </c>
      <c r="P19" s="52">
        <f t="shared" si="7"/>
        <v>-5.8305153923684325E-3</v>
      </c>
      <c r="Q19" s="2"/>
    </row>
    <row r="20" spans="1:17" ht="20.100000000000001" customHeight="1" x14ac:dyDescent="0.25">
      <c r="A20" s="8" t="s">
        <v>174</v>
      </c>
      <c r="B20" s="19">
        <v>3673.4500000000003</v>
      </c>
      <c r="C20" s="140">
        <v>8434.4300000000021</v>
      </c>
      <c r="D20" s="214">
        <f t="shared" si="2"/>
        <v>1.6016974430613555E-2</v>
      </c>
      <c r="E20" s="215">
        <f t="shared" si="3"/>
        <v>3.340368581415333E-2</v>
      </c>
      <c r="F20" s="52">
        <f t="shared" si="4"/>
        <v>1.2960513958268116</v>
      </c>
      <c r="H20" s="19">
        <v>872.50000000000011</v>
      </c>
      <c r="I20" s="140">
        <v>1864.0649999999998</v>
      </c>
      <c r="J20" s="214">
        <f t="shared" si="0"/>
        <v>1.3226517443858851E-2</v>
      </c>
      <c r="K20" s="215">
        <f t="shared" si="5"/>
        <v>2.6312320017796896E-2</v>
      </c>
      <c r="L20" s="52">
        <f t="shared" si="6"/>
        <v>1.1364641833810885</v>
      </c>
      <c r="N20" s="40">
        <f t="shared" si="1"/>
        <v>2.3751514244102956</v>
      </c>
      <c r="O20" s="143">
        <f t="shared" si="1"/>
        <v>2.2100663589596445</v>
      </c>
      <c r="P20" s="52">
        <f t="shared" si="7"/>
        <v>-6.9505069762715657E-2</v>
      </c>
      <c r="Q20" s="2"/>
    </row>
    <row r="21" spans="1:17" ht="20.100000000000001" customHeight="1" x14ac:dyDescent="0.25">
      <c r="A21" s="8" t="s">
        <v>173</v>
      </c>
      <c r="B21" s="19">
        <v>2899.3</v>
      </c>
      <c r="C21" s="140">
        <v>3308.0299999999997</v>
      </c>
      <c r="D21" s="214">
        <f t="shared" si="2"/>
        <v>1.2641526076761051E-2</v>
      </c>
      <c r="E21" s="215">
        <f t="shared" si="3"/>
        <v>1.3101109948602764E-2</v>
      </c>
      <c r="F21" s="52">
        <f t="shared" si="4"/>
        <v>0.1409754078570688</v>
      </c>
      <c r="H21" s="19">
        <v>1135.2610000000002</v>
      </c>
      <c r="I21" s="140">
        <v>1742.8950000000002</v>
      </c>
      <c r="J21" s="214">
        <f t="shared" si="0"/>
        <v>1.7209798761985837E-2</v>
      </c>
      <c r="K21" s="215">
        <f t="shared" si="5"/>
        <v>2.4601937699285235E-2</v>
      </c>
      <c r="L21" s="52">
        <f t="shared" si="6"/>
        <v>0.53523727142921307</v>
      </c>
      <c r="N21" s="40">
        <f t="shared" si="1"/>
        <v>3.9156382575104338</v>
      </c>
      <c r="O21" s="143">
        <f t="shared" si="1"/>
        <v>5.2686795464370038</v>
      </c>
      <c r="P21" s="52">
        <f t="shared" si="7"/>
        <v>0.34554808180540014</v>
      </c>
      <c r="Q21" s="2"/>
    </row>
    <row r="22" spans="1:17" ht="20.100000000000001" customHeight="1" x14ac:dyDescent="0.25">
      <c r="A22" s="8" t="s">
        <v>172</v>
      </c>
      <c r="B22" s="19">
        <v>2533.36</v>
      </c>
      <c r="C22" s="140">
        <v>6832.77</v>
      </c>
      <c r="D22" s="214">
        <f t="shared" si="2"/>
        <v>1.1045954713835538E-2</v>
      </c>
      <c r="E22" s="215">
        <f t="shared" si="3"/>
        <v>2.7060477390928896E-2</v>
      </c>
      <c r="F22" s="52">
        <f t="shared" si="4"/>
        <v>1.697117661919348</v>
      </c>
      <c r="H22" s="19">
        <v>568.62800000000004</v>
      </c>
      <c r="I22" s="140">
        <v>1403.8989999999999</v>
      </c>
      <c r="J22" s="214">
        <f t="shared" si="0"/>
        <v>8.6200208149760128E-3</v>
      </c>
      <c r="K22" s="215">
        <f t="shared" si="5"/>
        <v>1.9816819564052242E-2</v>
      </c>
      <c r="L22" s="52">
        <f t="shared" si="6"/>
        <v>1.4689234437980538</v>
      </c>
      <c r="N22" s="40">
        <f t="shared" si="1"/>
        <v>2.2445605835728046</v>
      </c>
      <c r="O22" s="143">
        <f t="shared" si="1"/>
        <v>2.0546557252768642</v>
      </c>
      <c r="P22" s="52">
        <f t="shared" si="7"/>
        <v>-8.460669749161201E-2</v>
      </c>
      <c r="Q22" s="2"/>
    </row>
    <row r="23" spans="1:17" ht="20.100000000000001" customHeight="1" x14ac:dyDescent="0.25">
      <c r="A23" s="8" t="s">
        <v>175</v>
      </c>
      <c r="B23" s="19">
        <v>3621.01</v>
      </c>
      <c r="C23" s="140">
        <v>3063.8699999999994</v>
      </c>
      <c r="D23" s="214">
        <f t="shared" si="2"/>
        <v>1.5788325574867222E-2</v>
      </c>
      <c r="E23" s="215">
        <f t="shared" si="3"/>
        <v>1.2134139574981348E-2</v>
      </c>
      <c r="F23" s="52">
        <f t="shared" si="4"/>
        <v>-0.15386314867951228</v>
      </c>
      <c r="H23" s="19">
        <v>944.52099999999984</v>
      </c>
      <c r="I23" s="140">
        <v>966.41100000000006</v>
      </c>
      <c r="J23" s="214">
        <f t="shared" si="0"/>
        <v>1.431830771643668E-2</v>
      </c>
      <c r="K23" s="215">
        <f t="shared" si="5"/>
        <v>1.364143176376313E-2</v>
      </c>
      <c r="L23" s="52">
        <f t="shared" si="6"/>
        <v>2.3175768458298138E-2</v>
      </c>
      <c r="N23" s="40">
        <f t="shared" si="1"/>
        <v>2.6084462622307032</v>
      </c>
      <c r="O23" s="143">
        <f t="shared" si="1"/>
        <v>3.1542167259054734</v>
      </c>
      <c r="P23" s="52">
        <f t="shared" si="7"/>
        <v>0.20923201354665275</v>
      </c>
      <c r="Q23" s="2"/>
    </row>
    <row r="24" spans="1:17" ht="20.100000000000001" customHeight="1" x14ac:dyDescent="0.25">
      <c r="A24" s="8" t="s">
        <v>177</v>
      </c>
      <c r="B24" s="19">
        <v>1162.27</v>
      </c>
      <c r="C24" s="140">
        <v>2416.2299999999996</v>
      </c>
      <c r="D24" s="214">
        <f t="shared" si="2"/>
        <v>5.0677289391360212E-3</v>
      </c>
      <c r="E24" s="215">
        <f t="shared" si="3"/>
        <v>9.5692284807309645E-3</v>
      </c>
      <c r="F24" s="52">
        <f t="shared" si="4"/>
        <v>1.0788887263716689</v>
      </c>
      <c r="H24" s="19">
        <v>439.23900000000003</v>
      </c>
      <c r="I24" s="140">
        <v>926.17399999999998</v>
      </c>
      <c r="J24" s="214">
        <f t="shared" si="0"/>
        <v>6.658569966215608E-3</v>
      </c>
      <c r="K24" s="215">
        <f t="shared" si="5"/>
        <v>1.3073464004829781E-2</v>
      </c>
      <c r="L24" s="52">
        <f t="shared" si="6"/>
        <v>1.1085878075489652</v>
      </c>
      <c r="N24" s="40">
        <f t="shared" si="1"/>
        <v>3.7791477023411084</v>
      </c>
      <c r="O24" s="143">
        <f t="shared" si="1"/>
        <v>3.8331367460879147</v>
      </c>
      <c r="P24" s="52">
        <f t="shared" si="7"/>
        <v>1.4286036958375848E-2</v>
      </c>
      <c r="Q24" s="2"/>
    </row>
    <row r="25" spans="1:17" ht="20.100000000000001" customHeight="1" x14ac:dyDescent="0.25">
      <c r="A25" s="8" t="s">
        <v>178</v>
      </c>
      <c r="B25" s="19">
        <v>3602.03</v>
      </c>
      <c r="C25" s="140">
        <v>3146.7300000000009</v>
      </c>
      <c r="D25" s="214">
        <f t="shared" si="2"/>
        <v>1.5705568990541031E-2</v>
      </c>
      <c r="E25" s="215">
        <f t="shared" si="3"/>
        <v>1.2462298016815684E-2</v>
      </c>
      <c r="F25" s="52">
        <f t="shared" si="4"/>
        <v>-0.12640094613315248</v>
      </c>
      <c r="H25" s="19">
        <v>916.39500000000032</v>
      </c>
      <c r="I25" s="140">
        <v>886.62399999999991</v>
      </c>
      <c r="J25" s="214">
        <f t="shared" si="0"/>
        <v>1.3891936335776544E-2</v>
      </c>
      <c r="K25" s="215">
        <f t="shared" si="5"/>
        <v>1.2515193635124931E-2</v>
      </c>
      <c r="L25" s="52">
        <f t="shared" si="6"/>
        <v>-3.2487082535370013E-2</v>
      </c>
      <c r="N25" s="40">
        <f t="shared" si="1"/>
        <v>2.5441070729560837</v>
      </c>
      <c r="O25" s="143">
        <f t="shared" si="1"/>
        <v>2.8176043066929783</v>
      </c>
      <c r="P25" s="52">
        <f t="shared" si="7"/>
        <v>0.10750224966715295</v>
      </c>
      <c r="Q25" s="2"/>
    </row>
    <row r="26" spans="1:17" ht="20.100000000000001" customHeight="1" x14ac:dyDescent="0.25">
      <c r="A26" s="8" t="s">
        <v>176</v>
      </c>
      <c r="B26" s="19">
        <v>349.45</v>
      </c>
      <c r="C26" s="140">
        <v>311.78999999999991</v>
      </c>
      <c r="D26" s="214">
        <f t="shared" si="2"/>
        <v>1.5236716750678264E-3</v>
      </c>
      <c r="E26" s="215">
        <f t="shared" si="3"/>
        <v>1.2348119789950076E-3</v>
      </c>
      <c r="F26" s="52">
        <f t="shared" si="4"/>
        <v>-0.10776935183860376</v>
      </c>
      <c r="H26" s="19">
        <v>853.29499999999996</v>
      </c>
      <c r="I26" s="140">
        <v>842.11099999999999</v>
      </c>
      <c r="J26" s="214">
        <f t="shared" si="0"/>
        <v>1.2935382466770815E-2</v>
      </c>
      <c r="K26" s="215">
        <f t="shared" si="5"/>
        <v>1.1886867744690751E-2</v>
      </c>
      <c r="L26" s="52">
        <f t="shared" si="6"/>
        <v>-1.3106838783773455E-2</v>
      </c>
      <c r="N26" s="40">
        <f t="shared" si="1"/>
        <v>24.418228645013592</v>
      </c>
      <c r="O26" s="143">
        <f t="shared" si="1"/>
        <v>27.008916257737589</v>
      </c>
      <c r="P26" s="52">
        <f t="shared" si="7"/>
        <v>0.10609645975499689</v>
      </c>
      <c r="Q26" s="2"/>
    </row>
    <row r="27" spans="1:17" ht="20.100000000000001" customHeight="1" x14ac:dyDescent="0.25">
      <c r="A27" s="8" t="s">
        <v>181</v>
      </c>
      <c r="B27" s="19">
        <v>2071.4699999999998</v>
      </c>
      <c r="C27" s="140">
        <v>2262.19</v>
      </c>
      <c r="D27" s="214">
        <f t="shared" si="2"/>
        <v>9.0320222199248828E-3</v>
      </c>
      <c r="E27" s="215">
        <f t="shared" si="3"/>
        <v>8.9591690264688318E-3</v>
      </c>
      <c r="F27" s="52">
        <f t="shared" si="4"/>
        <v>9.206988274027636E-2</v>
      </c>
      <c r="H27" s="19">
        <v>835.35000000000014</v>
      </c>
      <c r="I27" s="140">
        <v>779.76800000000003</v>
      </c>
      <c r="J27" s="214">
        <f t="shared" si="0"/>
        <v>1.2663348248398272E-2</v>
      </c>
      <c r="K27" s="215">
        <f t="shared" si="5"/>
        <v>1.1006861432212639E-2</v>
      </c>
      <c r="L27" s="52">
        <f t="shared" si="6"/>
        <v>-6.6537379541509664E-2</v>
      </c>
      <c r="N27" s="40">
        <f t="shared" si="1"/>
        <v>4.0326434850613344</v>
      </c>
      <c r="O27" s="143">
        <f t="shared" si="1"/>
        <v>3.4469606885363295</v>
      </c>
      <c r="P27" s="52">
        <f t="shared" si="7"/>
        <v>-0.14523545130994811</v>
      </c>
      <c r="Q27" s="2"/>
    </row>
    <row r="28" spans="1:17" ht="20.100000000000001" customHeight="1" x14ac:dyDescent="0.25">
      <c r="A28" s="8" t="s">
        <v>180</v>
      </c>
      <c r="B28" s="19">
        <v>1040.5900000000001</v>
      </c>
      <c r="C28" s="140">
        <v>1581.05</v>
      </c>
      <c r="D28" s="214">
        <f t="shared" si="2"/>
        <v>4.5371798779763337E-3</v>
      </c>
      <c r="E28" s="215">
        <f t="shared" si="3"/>
        <v>6.2615846543829408E-3</v>
      </c>
      <c r="F28" s="52">
        <f t="shared" si="4"/>
        <v>0.5193784295447772</v>
      </c>
      <c r="H28" s="19">
        <v>438.39699999999999</v>
      </c>
      <c r="I28" s="140">
        <v>683.2969999999998</v>
      </c>
      <c r="J28" s="214">
        <f t="shared" si="0"/>
        <v>6.6458058084073214E-3</v>
      </c>
      <c r="K28" s="215">
        <f t="shared" si="5"/>
        <v>9.6451193124706281E-3</v>
      </c>
      <c r="L28" s="52">
        <f t="shared" si="6"/>
        <v>0.55862608548872328</v>
      </c>
      <c r="N28" s="40">
        <f t="shared" si="1"/>
        <v>4.2129657213696072</v>
      </c>
      <c r="O28" s="143">
        <f t="shared" si="1"/>
        <v>4.321792479681223</v>
      </c>
      <c r="P28" s="52">
        <f t="shared" si="7"/>
        <v>2.5831389455558389E-2</v>
      </c>
      <c r="Q28" s="2"/>
    </row>
    <row r="29" spans="1:17" ht="20.100000000000001" customHeight="1" x14ac:dyDescent="0.25">
      <c r="A29" s="8" t="s">
        <v>182</v>
      </c>
      <c r="B29" s="19">
        <v>207.19</v>
      </c>
      <c r="C29" s="140">
        <v>7994.5999999999995</v>
      </c>
      <c r="D29" s="214">
        <f t="shared" si="2"/>
        <v>9.0338971056604079E-4</v>
      </c>
      <c r="E29" s="215">
        <f t="shared" si="3"/>
        <v>3.1661784686081947E-2</v>
      </c>
      <c r="F29" s="52">
        <f t="shared" si="4"/>
        <v>37.58583908489792</v>
      </c>
      <c r="H29" s="19">
        <v>49.792000000000002</v>
      </c>
      <c r="I29" s="140">
        <v>593.61099999999999</v>
      </c>
      <c r="J29" s="214">
        <f t="shared" si="0"/>
        <v>7.5481347457263023E-4</v>
      </c>
      <c r="K29" s="215">
        <f t="shared" si="5"/>
        <v>8.3791512624744498E-3</v>
      </c>
      <c r="L29" s="52">
        <f t="shared" si="6"/>
        <v>10.921814749357326</v>
      </c>
      <c r="N29" s="40">
        <f t="shared" si="1"/>
        <v>2.4032047878758629</v>
      </c>
      <c r="O29" s="143">
        <f t="shared" si="1"/>
        <v>0.742514947589623</v>
      </c>
      <c r="P29" s="52">
        <f t="shared" si="7"/>
        <v>-0.69103134641891473</v>
      </c>
      <c r="Q29" s="2"/>
    </row>
    <row r="30" spans="1:17" ht="20.100000000000001" customHeight="1" x14ac:dyDescent="0.25">
      <c r="A30" s="8" t="s">
        <v>179</v>
      </c>
      <c r="B30" s="19">
        <v>1044.1999999999998</v>
      </c>
      <c r="C30" s="140">
        <v>1697.4999999999998</v>
      </c>
      <c r="D30" s="214">
        <f t="shared" si="2"/>
        <v>4.5529201977559707E-3</v>
      </c>
      <c r="E30" s="215">
        <f t="shared" si="3"/>
        <v>6.7227728097245766E-3</v>
      </c>
      <c r="F30" s="52">
        <f t="shared" si="4"/>
        <v>0.62564642788737801</v>
      </c>
      <c r="H30" s="19">
        <v>358.89600000000002</v>
      </c>
      <c r="I30" s="140">
        <v>527.51300000000003</v>
      </c>
      <c r="J30" s="214">
        <f t="shared" si="0"/>
        <v>5.4406237301216805E-3</v>
      </c>
      <c r="K30" s="215">
        <f t="shared" si="5"/>
        <v>7.4461410248827676E-3</v>
      </c>
      <c r="L30" s="52">
        <f t="shared" si="6"/>
        <v>0.46982134100129291</v>
      </c>
      <c r="N30" s="40">
        <f t="shared" si="1"/>
        <v>3.4370427121241147</v>
      </c>
      <c r="O30" s="143">
        <f t="shared" si="1"/>
        <v>3.1075876288659798</v>
      </c>
      <c r="P30" s="52">
        <f t="shared" si="7"/>
        <v>-9.5854230177584696E-2</v>
      </c>
      <c r="Q30" s="2"/>
    </row>
    <row r="31" spans="1:17" ht="20.100000000000001" customHeight="1" x14ac:dyDescent="0.25">
      <c r="A31" s="8" t="s">
        <v>195</v>
      </c>
      <c r="B31" s="19">
        <v>900.49</v>
      </c>
      <c r="C31" s="140">
        <v>1664.91</v>
      </c>
      <c r="D31" s="214">
        <f t="shared" si="2"/>
        <v>3.9263159441460206E-3</v>
      </c>
      <c r="E31" s="215">
        <f t="shared" si="3"/>
        <v>6.5937034925705722E-3</v>
      </c>
      <c r="F31" s="52">
        <f t="shared" si="4"/>
        <v>0.84889338027074157</v>
      </c>
      <c r="H31" s="19">
        <v>246.19800000000001</v>
      </c>
      <c r="I31" s="140">
        <v>483.75</v>
      </c>
      <c r="J31" s="214">
        <f t="shared" si="0"/>
        <v>3.7321972970122191E-3</v>
      </c>
      <c r="K31" s="215">
        <f t="shared" si="5"/>
        <v>6.8284018039120147E-3</v>
      </c>
      <c r="L31" s="52">
        <f t="shared" si="6"/>
        <v>0.96488192430482778</v>
      </c>
      <c r="N31" s="40">
        <f t="shared" si="1"/>
        <v>2.7340447978322913</v>
      </c>
      <c r="O31" s="143">
        <f t="shared" si="1"/>
        <v>2.905562462835829</v>
      </c>
      <c r="P31" s="52">
        <f t="shared" si="7"/>
        <v>6.2734036084385603E-2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19469.609999999928</v>
      </c>
      <c r="C32" s="140">
        <f>C33-SUM(C7:C31)</f>
        <v>23631.540000000066</v>
      </c>
      <c r="D32" s="214">
        <f t="shared" si="2"/>
        <v>8.4891381547051628E-2</v>
      </c>
      <c r="E32" s="215">
        <f t="shared" si="3"/>
        <v>9.3590264838833093E-2</v>
      </c>
      <c r="F32" s="52">
        <f t="shared" si="4"/>
        <v>0.21376545292895718</v>
      </c>
      <c r="H32" s="19">
        <f>H33-SUM(H7:H31)</f>
        <v>5439.9680000000444</v>
      </c>
      <c r="I32" s="140">
        <f>I33-SUM(I7:I31)</f>
        <v>6243.3640000000087</v>
      </c>
      <c r="J32" s="214">
        <f t="shared" si="0"/>
        <v>8.2466282688864787E-2</v>
      </c>
      <c r="K32" s="215">
        <f t="shared" si="5"/>
        <v>8.8128574677166699E-2</v>
      </c>
      <c r="L32" s="52">
        <f t="shared" si="6"/>
        <v>0.14768395696444495</v>
      </c>
      <c r="N32" s="40">
        <f t="shared" si="1"/>
        <v>2.7940816482713648</v>
      </c>
      <c r="O32" s="143">
        <f t="shared" si="1"/>
        <v>2.6419623943255459</v>
      </c>
      <c r="P32" s="52">
        <f t="shared" si="7"/>
        <v>-5.4443381795922709E-2</v>
      </c>
      <c r="Q32" s="2"/>
    </row>
    <row r="33" spans="1:17" ht="26.25" customHeight="1" thickBot="1" x14ac:dyDescent="0.3">
      <c r="A33" s="35" t="s">
        <v>18</v>
      </c>
      <c r="B33" s="36">
        <v>229347.30999999997</v>
      </c>
      <c r="C33" s="148">
        <v>252499.98000000007</v>
      </c>
      <c r="D33" s="251">
        <f>SUM(D7:D32)</f>
        <v>0.99999999999999978</v>
      </c>
      <c r="E33" s="252">
        <f>SUM(E7:E32)</f>
        <v>1</v>
      </c>
      <c r="F33" s="57">
        <f t="shared" si="4"/>
        <v>0.10095025749375523</v>
      </c>
      <c r="G33" s="56"/>
      <c r="H33" s="36">
        <v>65965.966000000015</v>
      </c>
      <c r="I33" s="148">
        <v>70843.81</v>
      </c>
      <c r="J33" s="251">
        <f>SUM(J7:J32)</f>
        <v>1.0000000000000007</v>
      </c>
      <c r="K33" s="252">
        <f>SUM(K7:K32)</f>
        <v>1</v>
      </c>
      <c r="L33" s="57">
        <f t="shared" si="6"/>
        <v>7.3944858171257302E-2</v>
      </c>
      <c r="M33" s="56"/>
      <c r="N33" s="37">
        <f t="shared" si="1"/>
        <v>2.8762476438027558</v>
      </c>
      <c r="O33" s="150">
        <f t="shared" si="1"/>
        <v>2.8056956677778739</v>
      </c>
      <c r="P33" s="57">
        <f t="shared" si="7"/>
        <v>-2.4529172992768931E-2</v>
      </c>
      <c r="Q33" s="2"/>
    </row>
    <row r="35" spans="1:17" ht="15.75" thickBot="1" x14ac:dyDescent="0.3"/>
    <row r="36" spans="1:17" x14ac:dyDescent="0.25">
      <c r="A36" s="361" t="s">
        <v>2</v>
      </c>
      <c r="B36" s="349" t="s">
        <v>1</v>
      </c>
      <c r="C36" s="347"/>
      <c r="D36" s="349" t="s">
        <v>104</v>
      </c>
      <c r="E36" s="347"/>
      <c r="F36" s="130" t="s">
        <v>0</v>
      </c>
      <c r="H36" s="359" t="s">
        <v>19</v>
      </c>
      <c r="I36" s="360"/>
      <c r="J36" s="349" t="s">
        <v>104</v>
      </c>
      <c r="K36" s="350"/>
      <c r="L36" s="130" t="s">
        <v>0</v>
      </c>
      <c r="N36" s="357" t="s">
        <v>22</v>
      </c>
      <c r="O36" s="347"/>
      <c r="P36" s="130" t="s">
        <v>0</v>
      </c>
    </row>
    <row r="37" spans="1:17" x14ac:dyDescent="0.25">
      <c r="A37" s="362"/>
      <c r="B37" s="352" t="str">
        <f>B5</f>
        <v>fev</v>
      </c>
      <c r="C37" s="354"/>
      <c r="D37" s="352" t="str">
        <f>B37</f>
        <v>fev</v>
      </c>
      <c r="E37" s="354"/>
      <c r="F37" s="131" t="str">
        <f>F5</f>
        <v>2024 /2023</v>
      </c>
      <c r="H37" s="355" t="str">
        <f>B37</f>
        <v>fev</v>
      </c>
      <c r="I37" s="354"/>
      <c r="J37" s="352" t="str">
        <f>B37</f>
        <v>fev</v>
      </c>
      <c r="K37" s="353"/>
      <c r="L37" s="131" t="str">
        <f>F37</f>
        <v>2024 /2023</v>
      </c>
      <c r="N37" s="355" t="str">
        <f>B37</f>
        <v>fev</v>
      </c>
      <c r="O37" s="353"/>
      <c r="P37" s="131" t="str">
        <f>F37</f>
        <v>2024 /2023</v>
      </c>
    </row>
    <row r="38" spans="1:17" ht="19.5" customHeight="1" thickBot="1" x14ac:dyDescent="0.3">
      <c r="A38" s="363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2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8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159</v>
      </c>
      <c r="B39" s="19">
        <v>26852.06</v>
      </c>
      <c r="C39" s="147">
        <v>27113.239999999994</v>
      </c>
      <c r="D39" s="247">
        <f>B39/$B$62</f>
        <v>0.26245797817885536</v>
      </c>
      <c r="E39" s="246">
        <f>C39/$C$62</f>
        <v>0.241091420527455</v>
      </c>
      <c r="F39" s="52">
        <f>(C39-B39)/B39</f>
        <v>9.7266280501381638E-3</v>
      </c>
      <c r="H39" s="39">
        <v>7590.3300000000017</v>
      </c>
      <c r="I39" s="147">
        <v>8281.7859999999982</v>
      </c>
      <c r="J39" s="250">
        <f>H39/$H$62</f>
        <v>0.26868002499358945</v>
      </c>
      <c r="K39" s="246">
        <f>I39/$I$62</f>
        <v>0.25614718086382027</v>
      </c>
      <c r="L39" s="52">
        <f>(I39-H39)/H39</f>
        <v>9.1096961528681408E-2</v>
      </c>
      <c r="N39" s="40">
        <f t="shared" ref="N39:O62" si="8">(H39/B39)*10</f>
        <v>2.8267216742402637</v>
      </c>
      <c r="O39" s="149">
        <f t="shared" si="8"/>
        <v>3.0545172764302606</v>
      </c>
      <c r="P39" s="52">
        <f>(O39-N39)/N39</f>
        <v>8.0586498580983018E-2</v>
      </c>
    </row>
    <row r="40" spans="1:17" ht="20.100000000000001" customHeight="1" x14ac:dyDescent="0.25">
      <c r="A40" s="38" t="s">
        <v>165</v>
      </c>
      <c r="B40" s="19">
        <v>13532.089999999998</v>
      </c>
      <c r="C40" s="140">
        <v>14318.030000000004</v>
      </c>
      <c r="D40" s="247">
        <f t="shared" ref="D40:D61" si="9">B40/$B$62</f>
        <v>0.13226564300594837</v>
      </c>
      <c r="E40" s="215">
        <f t="shared" ref="E40:E61" si="10">C40/$C$62</f>
        <v>0.12731618175676232</v>
      </c>
      <c r="F40" s="52">
        <f t="shared" ref="F40:F62" si="11">(C40-B40)/B40</f>
        <v>5.8079720131923897E-2</v>
      </c>
      <c r="H40" s="19">
        <v>3583.6010000000001</v>
      </c>
      <c r="I40" s="140">
        <v>3551.0139999999997</v>
      </c>
      <c r="J40" s="247">
        <f t="shared" ref="J40:J62" si="12">H40/$H$62</f>
        <v>0.12685113904758449</v>
      </c>
      <c r="K40" s="215">
        <f t="shared" ref="K40:K62" si="13">I40/$I$62</f>
        <v>0.10982923554266652</v>
      </c>
      <c r="L40" s="52">
        <f t="shared" ref="L40:L62" si="14">(I40-H40)/H40</f>
        <v>-9.093367258241206E-3</v>
      </c>
      <c r="N40" s="40">
        <f t="shared" si="8"/>
        <v>2.648224331939856</v>
      </c>
      <c r="O40" s="143">
        <f t="shared" si="8"/>
        <v>2.4800995667700083</v>
      </c>
      <c r="P40" s="52">
        <f t="shared" ref="P40:P62" si="15">(O40-N40)/N40</f>
        <v>-6.3485847155061156E-2</v>
      </c>
    </row>
    <row r="41" spans="1:17" ht="20.100000000000001" customHeight="1" x14ac:dyDescent="0.25">
      <c r="A41" s="38" t="s">
        <v>164</v>
      </c>
      <c r="B41" s="19">
        <v>14977.600000000004</v>
      </c>
      <c r="C41" s="140">
        <v>9323.9299999999985</v>
      </c>
      <c r="D41" s="247">
        <f t="shared" si="9"/>
        <v>0.14639437771149122</v>
      </c>
      <c r="E41" s="215">
        <f t="shared" si="10"/>
        <v>8.2908554219213698E-2</v>
      </c>
      <c r="F41" s="52">
        <f t="shared" si="11"/>
        <v>-0.37747502937720356</v>
      </c>
      <c r="H41" s="19">
        <v>4161.2590000000009</v>
      </c>
      <c r="I41" s="140">
        <v>3118.3680000000004</v>
      </c>
      <c r="J41" s="247">
        <f t="shared" si="12"/>
        <v>0.14729888847056702</v>
      </c>
      <c r="K41" s="215">
        <f t="shared" si="13"/>
        <v>9.6447936724753547E-2</v>
      </c>
      <c r="L41" s="52">
        <f t="shared" si="14"/>
        <v>-0.250619103497283</v>
      </c>
      <c r="N41" s="40">
        <f t="shared" si="8"/>
        <v>2.7783216269629314</v>
      </c>
      <c r="O41" s="143">
        <f t="shared" si="8"/>
        <v>3.3444781331477187</v>
      </c>
      <c r="P41" s="52">
        <f t="shared" si="15"/>
        <v>0.20377644571110018</v>
      </c>
    </row>
    <row r="42" spans="1:17" ht="20.100000000000001" customHeight="1" x14ac:dyDescent="0.25">
      <c r="A42" s="38" t="s">
        <v>168</v>
      </c>
      <c r="B42" s="19">
        <v>12400.630000000003</v>
      </c>
      <c r="C42" s="140">
        <v>11989.46</v>
      </c>
      <c r="D42" s="247">
        <f t="shared" si="9"/>
        <v>0.12120650251578687</v>
      </c>
      <c r="E42" s="215">
        <f t="shared" si="10"/>
        <v>0.10661049519559819</v>
      </c>
      <c r="F42" s="52">
        <f t="shared" si="11"/>
        <v>-3.3157186368757363E-2</v>
      </c>
      <c r="H42" s="19">
        <v>2868.1569999999992</v>
      </c>
      <c r="I42" s="140">
        <v>2843.5559999999996</v>
      </c>
      <c r="J42" s="247">
        <f t="shared" si="12"/>
        <v>0.10152608574930709</v>
      </c>
      <c r="K42" s="215">
        <f t="shared" si="13"/>
        <v>8.7948282294229935E-2</v>
      </c>
      <c r="L42" s="52">
        <f t="shared" si="14"/>
        <v>-8.5772849952076066E-3</v>
      </c>
      <c r="N42" s="40">
        <f t="shared" si="8"/>
        <v>2.3129123278414068</v>
      </c>
      <c r="O42" s="143">
        <f t="shared" si="8"/>
        <v>2.3717131547208963</v>
      </c>
      <c r="P42" s="52">
        <f t="shared" si="15"/>
        <v>2.5422851602147457E-2</v>
      </c>
    </row>
    <row r="43" spans="1:17" ht="20.100000000000001" customHeight="1" x14ac:dyDescent="0.25">
      <c r="A43" s="38" t="s">
        <v>166</v>
      </c>
      <c r="B43" s="19">
        <v>5756.7600000000011</v>
      </c>
      <c r="C43" s="140">
        <v>7340.9900000000007</v>
      </c>
      <c r="D43" s="247">
        <f t="shared" si="9"/>
        <v>5.6267846506409848E-2</v>
      </c>
      <c r="E43" s="215">
        <f t="shared" si="10"/>
        <v>6.5276215870100449E-2</v>
      </c>
      <c r="F43" s="52">
        <f t="shared" si="11"/>
        <v>0.27519472758982472</v>
      </c>
      <c r="H43" s="19">
        <v>2065.7420000000002</v>
      </c>
      <c r="I43" s="140">
        <v>2737.3989999999999</v>
      </c>
      <c r="J43" s="247">
        <f t="shared" si="12"/>
        <v>7.3122461367332831E-2</v>
      </c>
      <c r="K43" s="215">
        <f t="shared" si="13"/>
        <v>8.4664954727089167E-2</v>
      </c>
      <c r="L43" s="52">
        <f t="shared" si="14"/>
        <v>0.32514079686621061</v>
      </c>
      <c r="N43" s="40">
        <f t="shared" si="8"/>
        <v>3.5883761004453891</v>
      </c>
      <c r="O43" s="143">
        <f t="shared" si="8"/>
        <v>3.728923483072446</v>
      </c>
      <c r="P43" s="52">
        <f t="shared" si="15"/>
        <v>3.9167405726956039E-2</v>
      </c>
    </row>
    <row r="44" spans="1:17" ht="20.100000000000001" customHeight="1" x14ac:dyDescent="0.25">
      <c r="A44" s="38" t="s">
        <v>171</v>
      </c>
      <c r="B44" s="19">
        <v>6155.67</v>
      </c>
      <c r="C44" s="140">
        <v>11222.970000000003</v>
      </c>
      <c r="D44" s="247">
        <f t="shared" si="9"/>
        <v>6.0166881145663854E-2</v>
      </c>
      <c r="E44" s="215">
        <f t="shared" si="10"/>
        <v>9.9794852250672098E-2</v>
      </c>
      <c r="F44" s="52">
        <f t="shared" si="11"/>
        <v>0.82319227638908565</v>
      </c>
      <c r="H44" s="19">
        <v>1260.4989999999998</v>
      </c>
      <c r="I44" s="140">
        <v>2271.9360000000001</v>
      </c>
      <c r="J44" s="247">
        <f t="shared" si="12"/>
        <v>4.4618732363993975E-2</v>
      </c>
      <c r="K44" s="215">
        <f t="shared" si="13"/>
        <v>7.0268659622818627E-2</v>
      </c>
      <c r="L44" s="52">
        <f t="shared" si="14"/>
        <v>0.80240999794525858</v>
      </c>
      <c r="N44" s="40">
        <f t="shared" si="8"/>
        <v>2.0477039867309323</v>
      </c>
      <c r="O44" s="143">
        <f t="shared" si="8"/>
        <v>2.0243625350508818</v>
      </c>
      <c r="P44" s="52">
        <f t="shared" si="15"/>
        <v>-1.1398840765707602E-2</v>
      </c>
    </row>
    <row r="45" spans="1:17" ht="20.100000000000001" customHeight="1" x14ac:dyDescent="0.25">
      <c r="A45" s="38" t="s">
        <v>170</v>
      </c>
      <c r="B45" s="19">
        <v>6483.8999999999987</v>
      </c>
      <c r="C45" s="140">
        <v>7517.8100000000013</v>
      </c>
      <c r="D45" s="247">
        <f t="shared" si="9"/>
        <v>6.337507381980674E-2</v>
      </c>
      <c r="E45" s="215">
        <f t="shared" si="10"/>
        <v>6.6848502508571717E-2</v>
      </c>
      <c r="F45" s="52">
        <f t="shared" si="11"/>
        <v>0.15945804222767204</v>
      </c>
      <c r="H45" s="19">
        <v>1666.0029999999999</v>
      </c>
      <c r="I45" s="140">
        <v>1920.3979999999997</v>
      </c>
      <c r="J45" s="247">
        <f t="shared" si="12"/>
        <v>5.8972630660247299E-2</v>
      </c>
      <c r="K45" s="215">
        <f t="shared" si="13"/>
        <v>5.9395948390421914E-2</v>
      </c>
      <c r="L45" s="52">
        <f t="shared" si="14"/>
        <v>0.15269780426565843</v>
      </c>
      <c r="N45" s="40">
        <f t="shared" si="8"/>
        <v>2.5694458582026254</v>
      </c>
      <c r="O45" s="143">
        <f t="shared" si="8"/>
        <v>2.5544646645765177</v>
      </c>
      <c r="P45" s="52">
        <f t="shared" si="15"/>
        <v>-5.8305153923684325E-3</v>
      </c>
    </row>
    <row r="46" spans="1:17" ht="20.100000000000001" customHeight="1" x14ac:dyDescent="0.25">
      <c r="A46" s="38" t="s">
        <v>174</v>
      </c>
      <c r="B46" s="19">
        <v>3673.4500000000003</v>
      </c>
      <c r="C46" s="140">
        <v>8434.4300000000021</v>
      </c>
      <c r="D46" s="247">
        <f t="shared" si="9"/>
        <v>3.5905113422996827E-2</v>
      </c>
      <c r="E46" s="215">
        <f t="shared" si="10"/>
        <v>7.4999104129177596E-2</v>
      </c>
      <c r="F46" s="52">
        <f t="shared" si="11"/>
        <v>1.2960513958268116</v>
      </c>
      <c r="H46" s="19">
        <v>872.50000000000011</v>
      </c>
      <c r="I46" s="140">
        <v>1864.0649999999998</v>
      </c>
      <c r="J46" s="247">
        <f t="shared" si="12"/>
        <v>3.0884470346731533E-2</v>
      </c>
      <c r="K46" s="215">
        <f t="shared" si="13"/>
        <v>5.7653626246430084E-2</v>
      </c>
      <c r="L46" s="52">
        <f t="shared" si="14"/>
        <v>1.1364641833810885</v>
      </c>
      <c r="N46" s="40">
        <f t="shared" si="8"/>
        <v>2.3751514244102956</v>
      </c>
      <c r="O46" s="143">
        <f t="shared" si="8"/>
        <v>2.2100663589596445</v>
      </c>
      <c r="P46" s="52">
        <f t="shared" si="15"/>
        <v>-6.9505069762715657E-2</v>
      </c>
    </row>
    <row r="47" spans="1:17" ht="20.100000000000001" customHeight="1" x14ac:dyDescent="0.25">
      <c r="A47" s="38" t="s">
        <v>173</v>
      </c>
      <c r="B47" s="19">
        <v>2899.3</v>
      </c>
      <c r="C47" s="140">
        <v>3308.0299999999997</v>
      </c>
      <c r="D47" s="247">
        <f t="shared" si="9"/>
        <v>2.833839996387448E-2</v>
      </c>
      <c r="E47" s="215">
        <f t="shared" si="10"/>
        <v>2.9415062598473551E-2</v>
      </c>
      <c r="F47" s="52">
        <f t="shared" si="11"/>
        <v>0.1409754078570688</v>
      </c>
      <c r="H47" s="19">
        <v>1135.2610000000002</v>
      </c>
      <c r="I47" s="140">
        <v>1742.8950000000002</v>
      </c>
      <c r="J47" s="247">
        <f t="shared" si="12"/>
        <v>4.0185598498912081E-2</v>
      </c>
      <c r="K47" s="215">
        <f t="shared" si="13"/>
        <v>5.3905961925561491E-2</v>
      </c>
      <c r="L47" s="52">
        <f t="shared" si="14"/>
        <v>0.53523727142921307</v>
      </c>
      <c r="N47" s="40">
        <f t="shared" si="8"/>
        <v>3.9156382575104338</v>
      </c>
      <c r="O47" s="143">
        <f t="shared" si="8"/>
        <v>5.2686795464370038</v>
      </c>
      <c r="P47" s="52">
        <f t="shared" si="15"/>
        <v>0.34554808180540014</v>
      </c>
    </row>
    <row r="48" spans="1:17" ht="20.100000000000001" customHeight="1" x14ac:dyDescent="0.25">
      <c r="A48" s="38" t="s">
        <v>175</v>
      </c>
      <c r="B48" s="19">
        <v>3621.0099999999998</v>
      </c>
      <c r="C48" s="140">
        <v>3063.8699999999994</v>
      </c>
      <c r="D48" s="247">
        <f t="shared" si="9"/>
        <v>3.539255325533374E-2</v>
      </c>
      <c r="E48" s="215">
        <f t="shared" si="10"/>
        <v>2.7243987461898819E-2</v>
      </c>
      <c r="F48" s="52">
        <f t="shared" si="11"/>
        <v>-0.15386314867951217</v>
      </c>
      <c r="H48" s="19">
        <v>944.52099999999984</v>
      </c>
      <c r="I48" s="140">
        <v>966.41100000000006</v>
      </c>
      <c r="J48" s="247">
        <f t="shared" si="12"/>
        <v>3.3433846207868434E-2</v>
      </c>
      <c r="K48" s="215">
        <f t="shared" si="13"/>
        <v>2.9890105009449108E-2</v>
      </c>
      <c r="L48" s="52">
        <f t="shared" si="14"/>
        <v>2.3175768458298138E-2</v>
      </c>
      <c r="N48" s="40">
        <f t="shared" si="8"/>
        <v>2.6084462622307032</v>
      </c>
      <c r="O48" s="143">
        <f t="shared" si="8"/>
        <v>3.1542167259054734</v>
      </c>
      <c r="P48" s="52">
        <f t="shared" si="15"/>
        <v>0.20923201354665275</v>
      </c>
    </row>
    <row r="49" spans="1:16" ht="20.100000000000001" customHeight="1" x14ac:dyDescent="0.25">
      <c r="A49" s="38" t="s">
        <v>177</v>
      </c>
      <c r="B49" s="19">
        <v>1162.27</v>
      </c>
      <c r="C49" s="140">
        <v>2416.2299999999996</v>
      </c>
      <c r="D49" s="247">
        <f t="shared" si="9"/>
        <v>1.1360284249995649E-2</v>
      </c>
      <c r="E49" s="215">
        <f t="shared" si="10"/>
        <v>2.1485160866833053E-2</v>
      </c>
      <c r="F49" s="52">
        <f t="shared" si="11"/>
        <v>1.0788887263716689</v>
      </c>
      <c r="H49" s="19">
        <v>439.23900000000003</v>
      </c>
      <c r="I49" s="140">
        <v>926.17399999999998</v>
      </c>
      <c r="J49" s="247">
        <f t="shared" si="12"/>
        <v>1.5548038820204025E-2</v>
      </c>
      <c r="K49" s="215">
        <f t="shared" si="13"/>
        <v>2.864561570286505E-2</v>
      </c>
      <c r="L49" s="52">
        <f t="shared" si="14"/>
        <v>1.1085878075489652</v>
      </c>
      <c r="N49" s="40">
        <f t="shared" si="8"/>
        <v>3.7791477023411084</v>
      </c>
      <c r="O49" s="143">
        <f t="shared" si="8"/>
        <v>3.8331367460879147</v>
      </c>
      <c r="P49" s="52">
        <f t="shared" si="15"/>
        <v>1.4286036958375848E-2</v>
      </c>
    </row>
    <row r="50" spans="1:16" ht="20.100000000000001" customHeight="1" x14ac:dyDescent="0.25">
      <c r="A50" s="38" t="s">
        <v>179</v>
      </c>
      <c r="B50" s="19">
        <v>1044.1999999999998</v>
      </c>
      <c r="C50" s="140">
        <v>1697.4999999999998</v>
      </c>
      <c r="D50" s="247">
        <f t="shared" si="9"/>
        <v>1.0206241935045605E-2</v>
      </c>
      <c r="E50" s="215">
        <f t="shared" si="10"/>
        <v>1.5094200705830615E-2</v>
      </c>
      <c r="F50" s="52">
        <f t="shared" si="11"/>
        <v>0.62564642788737801</v>
      </c>
      <c r="H50" s="19">
        <v>358.89600000000002</v>
      </c>
      <c r="I50" s="140">
        <v>527.51300000000003</v>
      </c>
      <c r="J50" s="247">
        <f t="shared" si="12"/>
        <v>1.2704083518120985E-2</v>
      </c>
      <c r="K50" s="215">
        <f t="shared" si="13"/>
        <v>1.631543821815928E-2</v>
      </c>
      <c r="L50" s="52">
        <f t="shared" si="14"/>
        <v>0.46982134100129291</v>
      </c>
      <c r="N50" s="40">
        <f t="shared" si="8"/>
        <v>3.4370427121241147</v>
      </c>
      <c r="O50" s="143">
        <f t="shared" si="8"/>
        <v>3.1075876288659798</v>
      </c>
      <c r="P50" s="52">
        <f t="shared" si="15"/>
        <v>-9.5854230177584696E-2</v>
      </c>
    </row>
    <row r="51" spans="1:16" ht="20.100000000000001" customHeight="1" x14ac:dyDescent="0.25">
      <c r="A51" s="38" t="s">
        <v>184</v>
      </c>
      <c r="B51" s="19">
        <v>1466.54</v>
      </c>
      <c r="C51" s="140">
        <v>1127</v>
      </c>
      <c r="D51" s="247">
        <f t="shared" si="9"/>
        <v>1.4334286580560988E-2</v>
      </c>
      <c r="E51" s="215">
        <f t="shared" si="10"/>
        <v>1.0021304386139089E-2</v>
      </c>
      <c r="F51" s="52">
        <f t="shared" si="11"/>
        <v>-0.23152454075579251</v>
      </c>
      <c r="H51" s="19">
        <v>414.28800000000001</v>
      </c>
      <c r="I51" s="140">
        <v>303.34200000000004</v>
      </c>
      <c r="J51" s="247">
        <f t="shared" si="12"/>
        <v>1.4664831462471876E-2</v>
      </c>
      <c r="K51" s="215">
        <f t="shared" si="13"/>
        <v>9.3820581861923259E-3</v>
      </c>
      <c r="L51" s="52">
        <f t="shared" si="14"/>
        <v>-0.26779921214227775</v>
      </c>
      <c r="N51" s="40">
        <f t="shared" si="8"/>
        <v>2.8249348807397001</v>
      </c>
      <c r="O51" s="143">
        <f t="shared" si="8"/>
        <v>2.691588287488909</v>
      </c>
      <c r="P51" s="52">
        <f t="shared" si="15"/>
        <v>-4.7203421983261697E-2</v>
      </c>
    </row>
    <row r="52" spans="1:16" ht="20.100000000000001" customHeight="1" x14ac:dyDescent="0.25">
      <c r="A52" s="38" t="s">
        <v>186</v>
      </c>
      <c r="B52" s="19">
        <v>548.3599999999999</v>
      </c>
      <c r="C52" s="140">
        <v>656.7600000000001</v>
      </c>
      <c r="D52" s="247">
        <f t="shared" si="9"/>
        <v>5.359792020208397E-3</v>
      </c>
      <c r="E52" s="215">
        <f t="shared" si="10"/>
        <v>5.8399218000361221E-3</v>
      </c>
      <c r="F52" s="52">
        <f t="shared" si="11"/>
        <v>0.19768035597053071</v>
      </c>
      <c r="H52" s="19">
        <v>192.58500000000001</v>
      </c>
      <c r="I52" s="140">
        <v>237.19000000000003</v>
      </c>
      <c r="J52" s="247">
        <f t="shared" si="12"/>
        <v>6.8170609991120828E-3</v>
      </c>
      <c r="K52" s="215">
        <f t="shared" si="13"/>
        <v>7.3360444026312139E-3</v>
      </c>
      <c r="L52" s="52">
        <f t="shared" si="14"/>
        <v>0.23161201547368704</v>
      </c>
      <c r="N52" s="40">
        <f t="shared" ref="N52:N53" si="16">(H52/B52)*10</f>
        <v>3.5120176526369544</v>
      </c>
      <c r="O52" s="143">
        <f t="shared" ref="O52:O53" si="17">(I52/C52)*10</f>
        <v>3.6115171447713013</v>
      </c>
      <c r="P52" s="52">
        <f t="shared" ref="P52:P53" si="18">(O52-N52)/N52</f>
        <v>2.833114806801694E-2</v>
      </c>
    </row>
    <row r="53" spans="1:16" ht="20.100000000000001" customHeight="1" x14ac:dyDescent="0.25">
      <c r="A53" s="38" t="s">
        <v>185</v>
      </c>
      <c r="B53" s="19">
        <v>424.82000000000005</v>
      </c>
      <c r="C53" s="140">
        <v>496.46</v>
      </c>
      <c r="D53" s="247">
        <f t="shared" si="9"/>
        <v>4.152284714466649E-3</v>
      </c>
      <c r="E53" s="215">
        <f t="shared" si="10"/>
        <v>4.4145313003927352E-3</v>
      </c>
      <c r="F53" s="52">
        <f t="shared" si="11"/>
        <v>0.16863612824254959</v>
      </c>
      <c r="H53" s="19">
        <v>165.053</v>
      </c>
      <c r="I53" s="140">
        <v>222.76099999999997</v>
      </c>
      <c r="J53" s="247">
        <f t="shared" si="12"/>
        <v>5.8424922454316094E-3</v>
      </c>
      <c r="K53" s="215">
        <f t="shared" si="13"/>
        <v>6.8897701723282245E-3</v>
      </c>
      <c r="L53" s="52">
        <f t="shared" si="14"/>
        <v>0.34963314814029417</v>
      </c>
      <c r="N53" s="40">
        <f t="shared" si="16"/>
        <v>3.8852455157478456</v>
      </c>
      <c r="O53" s="143">
        <f t="shared" si="17"/>
        <v>4.4869878741489746</v>
      </c>
      <c r="P53" s="52">
        <f t="shared" si="18"/>
        <v>0.15487885024565906</v>
      </c>
    </row>
    <row r="54" spans="1:16" ht="20.100000000000001" customHeight="1" x14ac:dyDescent="0.25">
      <c r="A54" s="38" t="s">
        <v>189</v>
      </c>
      <c r="B54" s="19">
        <v>67.84</v>
      </c>
      <c r="C54" s="140">
        <v>553.53</v>
      </c>
      <c r="D54" s="247">
        <f t="shared" si="9"/>
        <v>6.6308317647337104E-4</v>
      </c>
      <c r="E54" s="215">
        <f t="shared" si="10"/>
        <v>4.9219987727236649E-3</v>
      </c>
      <c r="F54" s="52">
        <f t="shared" si="11"/>
        <v>7.1593455188679229</v>
      </c>
      <c r="H54" s="19">
        <v>14.897000000000002</v>
      </c>
      <c r="I54" s="140">
        <v>147.17499999999998</v>
      </c>
      <c r="J54" s="247">
        <f t="shared" si="12"/>
        <v>5.2731914585130049E-4</v>
      </c>
      <c r="K54" s="215">
        <f t="shared" si="13"/>
        <v>4.5519724059077055E-3</v>
      </c>
      <c r="L54" s="52">
        <f t="shared" si="14"/>
        <v>8.8795059407934467</v>
      </c>
      <c r="N54" s="40">
        <f t="shared" ref="N54" si="19">(H54/B54)*10</f>
        <v>2.1959021226415096</v>
      </c>
      <c r="O54" s="143">
        <f t="shared" ref="O54" si="20">(I54/C54)*10</f>
        <v>2.6588441457554239</v>
      </c>
      <c r="P54" s="52">
        <f t="shared" ref="P54" si="21">(O54-N54)/N54</f>
        <v>0.21082088237932431</v>
      </c>
    </row>
    <row r="55" spans="1:16" ht="20.100000000000001" customHeight="1" x14ac:dyDescent="0.25">
      <c r="A55" s="38" t="s">
        <v>187</v>
      </c>
      <c r="B55" s="19">
        <v>382.65</v>
      </c>
      <c r="C55" s="140">
        <v>538.17999999999995</v>
      </c>
      <c r="D55" s="247">
        <f t="shared" si="9"/>
        <v>3.7401058000815948E-3</v>
      </c>
      <c r="E55" s="215">
        <f t="shared" si="10"/>
        <v>4.7855062950597476E-3</v>
      </c>
      <c r="F55" s="52">
        <f t="shared" si="11"/>
        <v>0.40645498497321308</v>
      </c>
      <c r="H55" s="19">
        <v>125.896</v>
      </c>
      <c r="I55" s="140">
        <v>120.11099999999999</v>
      </c>
      <c r="J55" s="247">
        <f t="shared" si="12"/>
        <v>4.456425534409298E-3</v>
      </c>
      <c r="K55" s="215">
        <f t="shared" si="13"/>
        <v>3.7149105326718564E-3</v>
      </c>
      <c r="L55" s="52">
        <f t="shared" si="14"/>
        <v>-4.5950625913452461E-2</v>
      </c>
      <c r="N55" s="40">
        <f t="shared" si="8"/>
        <v>3.2901084542009675</v>
      </c>
      <c r="O55" s="143">
        <f t="shared" si="8"/>
        <v>2.2317997695938163</v>
      </c>
      <c r="P55" s="52">
        <f t="shared" si="15"/>
        <v>-0.32166376863834145</v>
      </c>
    </row>
    <row r="56" spans="1:16" ht="20.100000000000001" customHeight="1" x14ac:dyDescent="0.25">
      <c r="A56" s="38" t="s">
        <v>191</v>
      </c>
      <c r="B56" s="19">
        <v>23.66</v>
      </c>
      <c r="C56" s="140">
        <v>177.19</v>
      </c>
      <c r="D56" s="247">
        <f t="shared" si="9"/>
        <v>2.3125807717216918E-4</v>
      </c>
      <c r="E56" s="215">
        <f t="shared" si="10"/>
        <v>1.5755766851641396E-3</v>
      </c>
      <c r="F56" s="52">
        <f t="shared" si="11"/>
        <v>6.4890109890109891</v>
      </c>
      <c r="H56" s="19">
        <v>17.035</v>
      </c>
      <c r="I56" s="140">
        <v>117.271</v>
      </c>
      <c r="J56" s="247">
        <f t="shared" si="12"/>
        <v>6.0299937232844889E-4</v>
      </c>
      <c r="K56" s="215">
        <f t="shared" si="13"/>
        <v>3.627072233825056E-3</v>
      </c>
      <c r="L56" s="52">
        <f t="shared" si="14"/>
        <v>5.8841209275022015</v>
      </c>
      <c r="N56" s="40">
        <f t="shared" ref="N56" si="22">(H56/B56)*10</f>
        <v>7.199915469146239</v>
      </c>
      <c r="O56" s="143">
        <f t="shared" ref="O56" si="23">(I56/C56)*10</f>
        <v>6.6183757548394384</v>
      </c>
      <c r="P56" s="52">
        <f t="shared" ref="P56" si="24">(O56-N56)/N56</f>
        <v>-8.0770353040791915E-2</v>
      </c>
    </row>
    <row r="57" spans="1:16" ht="20.100000000000001" customHeight="1" x14ac:dyDescent="0.25">
      <c r="A57" s="38" t="s">
        <v>188</v>
      </c>
      <c r="B57" s="19">
        <v>224.59</v>
      </c>
      <c r="C57" s="140">
        <v>370.58</v>
      </c>
      <c r="D57" s="247">
        <f t="shared" si="9"/>
        <v>2.19519237329237E-3</v>
      </c>
      <c r="E57" s="215">
        <f t="shared" si="10"/>
        <v>3.2952040633677229E-3</v>
      </c>
      <c r="F57" s="52">
        <f t="shared" si="11"/>
        <v>0.65002894162696456</v>
      </c>
      <c r="H57" s="19">
        <v>75.731999999999999</v>
      </c>
      <c r="I57" s="140">
        <v>109.61199999999999</v>
      </c>
      <c r="J57" s="247">
        <f t="shared" si="12"/>
        <v>2.680736628422547E-3</v>
      </c>
      <c r="K57" s="215">
        <f t="shared" si="13"/>
        <v>3.3901871877448989E-3</v>
      </c>
      <c r="L57" s="52">
        <f t="shared" si="14"/>
        <v>0.44736703110970261</v>
      </c>
      <c r="N57" s="40">
        <f t="shared" ref="N57" si="25">(H57/B57)*10</f>
        <v>3.3720112204461463</v>
      </c>
      <c r="O57" s="143">
        <f t="shared" ref="O57" si="26">(I57/C57)*10</f>
        <v>2.9578498569809488</v>
      </c>
      <c r="P57" s="52">
        <f t="shared" ref="P57" si="27">(O57-N57)/N57</f>
        <v>-0.12282324594708803</v>
      </c>
    </row>
    <row r="58" spans="1:16" ht="20.100000000000001" customHeight="1" x14ac:dyDescent="0.25">
      <c r="A58" s="38" t="s">
        <v>190</v>
      </c>
      <c r="B58" s="19">
        <v>278.93000000000006</v>
      </c>
      <c r="C58" s="140">
        <v>289.25</v>
      </c>
      <c r="D58" s="247">
        <f t="shared" si="9"/>
        <v>2.7263235615229572E-3</v>
      </c>
      <c r="E58" s="215">
        <f t="shared" si="10"/>
        <v>2.5720162322011818E-3</v>
      </c>
      <c r="F58" s="52">
        <f t="shared" si="11"/>
        <v>3.6998530097156757E-2</v>
      </c>
      <c r="H58" s="19">
        <v>108.94899999999998</v>
      </c>
      <c r="I58" s="140">
        <v>87.102999999999994</v>
      </c>
      <c r="J58" s="247">
        <f t="shared" si="12"/>
        <v>3.8565411573708345E-3</v>
      </c>
      <c r="K58" s="215">
        <f t="shared" si="13"/>
        <v>2.6940068114270693E-3</v>
      </c>
      <c r="L58" s="52">
        <f t="shared" si="14"/>
        <v>-0.20051583768552253</v>
      </c>
      <c r="N58" s="40">
        <f t="shared" ref="N58" si="28">(H58/B58)*10</f>
        <v>3.905962069336391</v>
      </c>
      <c r="O58" s="143">
        <f t="shared" ref="O58" si="29">(I58/C58)*10</f>
        <v>3.0113396715643903</v>
      </c>
      <c r="P58" s="52">
        <f t="shared" ref="P58" si="30">(O58-N58)/N58</f>
        <v>-0.22904021644121952</v>
      </c>
    </row>
    <row r="59" spans="1:16" ht="20.100000000000001" customHeight="1" x14ac:dyDescent="0.25">
      <c r="A59" s="38" t="s">
        <v>193</v>
      </c>
      <c r="B59" s="19">
        <v>122.49000000000001</v>
      </c>
      <c r="C59" s="140">
        <v>111.06</v>
      </c>
      <c r="D59" s="247">
        <f t="shared" si="9"/>
        <v>1.1972443733228658E-3</v>
      </c>
      <c r="E59" s="215">
        <f t="shared" si="10"/>
        <v>9.8754752894818763E-4</v>
      </c>
      <c r="F59" s="52">
        <f t="shared" si="11"/>
        <v>-9.3313739897134512E-2</v>
      </c>
      <c r="H59" s="19">
        <v>76.326999999999984</v>
      </c>
      <c r="I59" s="140">
        <v>69.015999999999991</v>
      </c>
      <c r="J59" s="247">
        <f t="shared" si="12"/>
        <v>2.7017982443036984E-3</v>
      </c>
      <c r="K59" s="215">
        <f t="shared" si="13"/>
        <v>2.1345943778911243E-3</v>
      </c>
      <c r="L59" s="52">
        <f t="shared" si="14"/>
        <v>-9.5785239823391391E-2</v>
      </c>
      <c r="N59" s="40">
        <f t="shared" ref="N59" si="31">(H59/B59)*10</f>
        <v>6.2312841864642001</v>
      </c>
      <c r="O59" s="143">
        <f t="shared" ref="O59" si="32">(I59/C59)*10</f>
        <v>6.2142985773455788</v>
      </c>
      <c r="P59" s="52">
        <f t="shared" ref="P59" si="33">(O59-N59)/N59</f>
        <v>-2.7258601293643522E-3</v>
      </c>
    </row>
    <row r="60" spans="1:16" ht="20.100000000000001" customHeight="1" x14ac:dyDescent="0.25">
      <c r="A60" s="38" t="s">
        <v>209</v>
      </c>
      <c r="B60" s="19">
        <v>75.12</v>
      </c>
      <c r="C60" s="140">
        <v>109.16999999999999</v>
      </c>
      <c r="D60" s="247">
        <f t="shared" si="9"/>
        <v>7.3423950791096158E-4</v>
      </c>
      <c r="E60" s="215">
        <f t="shared" si="10"/>
        <v>9.7074161476025226E-4</v>
      </c>
      <c r="F60" s="52">
        <f t="shared" si="11"/>
        <v>0.45327476038338632</v>
      </c>
      <c r="H60" s="19">
        <v>33.29</v>
      </c>
      <c r="I60" s="140">
        <v>61.892000000000003</v>
      </c>
      <c r="J60" s="247">
        <f t="shared" si="12"/>
        <v>1.1783885591320259E-3</v>
      </c>
      <c r="K60" s="215">
        <f t="shared" si="13"/>
        <v>1.9142563352909105E-3</v>
      </c>
      <c r="L60" s="52">
        <f t="shared" si="14"/>
        <v>0.85917693000901185</v>
      </c>
      <c r="N60" s="40">
        <f t="shared" si="8"/>
        <v>4.4315761448349305</v>
      </c>
      <c r="O60" s="143">
        <f t="shared" si="8"/>
        <v>5.669323074104609</v>
      </c>
      <c r="P60" s="52">
        <f t="shared" si="15"/>
        <v>0.27930174024253007</v>
      </c>
    </row>
    <row r="61" spans="1:16" ht="20.100000000000001" customHeight="1" thickBot="1" x14ac:dyDescent="0.3">
      <c r="A61" s="8" t="s">
        <v>17</v>
      </c>
      <c r="B61" s="19">
        <f>B62-SUM(B39:B60)</f>
        <v>136.0000000000291</v>
      </c>
      <c r="C61" s="140">
        <f>C62-SUM(C39:C60)</f>
        <v>284.73999999997613</v>
      </c>
      <c r="D61" s="247">
        <f t="shared" si="9"/>
        <v>1.3292941037794481E-3</v>
      </c>
      <c r="E61" s="215">
        <f t="shared" si="10"/>
        <v>2.5319132306202354E-3</v>
      </c>
      <c r="F61" s="52">
        <f t="shared" si="11"/>
        <v>1.0936764705876119</v>
      </c>
      <c r="H61" s="19">
        <f>H62-SUM(H39:H60)</f>
        <v>80.384000000005472</v>
      </c>
      <c r="I61" s="140">
        <f>I62-SUM(I39:I60)</f>
        <v>105.15000000000873</v>
      </c>
      <c r="J61" s="247">
        <f t="shared" si="12"/>
        <v>2.8454066067069759E-3</v>
      </c>
      <c r="K61" s="215">
        <f t="shared" si="13"/>
        <v>3.2521820858245967E-3</v>
      </c>
      <c r="L61" s="52">
        <f t="shared" si="14"/>
        <v>0.30809613853505141</v>
      </c>
      <c r="N61" s="40">
        <f t="shared" si="8"/>
        <v>5.9105882352932548</v>
      </c>
      <c r="O61" s="143">
        <f t="shared" si="8"/>
        <v>3.6928425932435749</v>
      </c>
      <c r="P61" s="52">
        <f t="shared" si="15"/>
        <v>-0.37521572367486128</v>
      </c>
    </row>
    <row r="62" spans="1:16" s="1" customFormat="1" ht="26.25" customHeight="1" thickBot="1" x14ac:dyDescent="0.3">
      <c r="A62" s="12" t="s">
        <v>18</v>
      </c>
      <c r="B62" s="17">
        <v>102309.94</v>
      </c>
      <c r="C62" s="145">
        <v>112460.40999999996</v>
      </c>
      <c r="D62" s="253">
        <f>SUM(D39:D61)</f>
        <v>1.0000000000000002</v>
      </c>
      <c r="E62" s="254">
        <f>SUM(E39:E61)</f>
        <v>1.0000000000000002</v>
      </c>
      <c r="F62" s="57">
        <f t="shared" si="11"/>
        <v>9.9212940599906096E-2</v>
      </c>
      <c r="H62" s="17">
        <v>28250.44400000001</v>
      </c>
      <c r="I62" s="145">
        <v>32332.138000000006</v>
      </c>
      <c r="J62" s="253">
        <f t="shared" si="12"/>
        <v>1</v>
      </c>
      <c r="K62" s="254">
        <f t="shared" si="13"/>
        <v>1</v>
      </c>
      <c r="L62" s="57">
        <f t="shared" si="14"/>
        <v>0.14448247255866117</v>
      </c>
      <c r="N62" s="37">
        <f t="shared" si="8"/>
        <v>2.7612609292899606</v>
      </c>
      <c r="O62" s="150">
        <f t="shared" si="8"/>
        <v>2.8749795594734202</v>
      </c>
      <c r="P62" s="57">
        <f t="shared" si="15"/>
        <v>4.1183587171061589E-2</v>
      </c>
    </row>
    <row r="64" spans="1:16" ht="15.75" thickBot="1" x14ac:dyDescent="0.3"/>
    <row r="65" spans="1:16" x14ac:dyDescent="0.25">
      <c r="A65" s="361" t="s">
        <v>15</v>
      </c>
      <c r="B65" s="349" t="s">
        <v>1</v>
      </c>
      <c r="C65" s="347"/>
      <c r="D65" s="349" t="s">
        <v>104</v>
      </c>
      <c r="E65" s="347"/>
      <c r="F65" s="130" t="s">
        <v>0</v>
      </c>
      <c r="H65" s="359" t="s">
        <v>19</v>
      </c>
      <c r="I65" s="360"/>
      <c r="J65" s="349" t="s">
        <v>104</v>
      </c>
      <c r="K65" s="350"/>
      <c r="L65" s="130" t="s">
        <v>0</v>
      </c>
      <c r="N65" s="357" t="s">
        <v>22</v>
      </c>
      <c r="O65" s="347"/>
      <c r="P65" s="130" t="s">
        <v>0</v>
      </c>
    </row>
    <row r="66" spans="1:16" x14ac:dyDescent="0.25">
      <c r="A66" s="362"/>
      <c r="B66" s="352" t="str">
        <f>B37</f>
        <v>fev</v>
      </c>
      <c r="C66" s="354"/>
      <c r="D66" s="352" t="str">
        <f>B66</f>
        <v>fev</v>
      </c>
      <c r="E66" s="354"/>
      <c r="F66" s="131" t="str">
        <f>F5</f>
        <v>2024 /2023</v>
      </c>
      <c r="H66" s="355" t="str">
        <f>B66</f>
        <v>fev</v>
      </c>
      <c r="I66" s="354"/>
      <c r="J66" s="352" t="str">
        <f>B66</f>
        <v>fev</v>
      </c>
      <c r="K66" s="353"/>
      <c r="L66" s="131" t="str">
        <f>F66</f>
        <v>2024 /2023</v>
      </c>
      <c r="N66" s="355" t="str">
        <f>B66</f>
        <v>fev</v>
      </c>
      <c r="O66" s="353"/>
      <c r="P66" s="131" t="str">
        <f>L66</f>
        <v>2024 /2023</v>
      </c>
    </row>
    <row r="67" spans="1:16" ht="19.5" customHeight="1" thickBot="1" x14ac:dyDescent="0.3">
      <c r="A67" s="363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2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0">
        <f>L38</f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160</v>
      </c>
      <c r="B68" s="39">
        <v>19445.870000000003</v>
      </c>
      <c r="C68" s="147">
        <v>21542.049999999996</v>
      </c>
      <c r="D68" s="247">
        <f>B68/$B$96</f>
        <v>0.15307204486364914</v>
      </c>
      <c r="E68" s="246">
        <f>C68/$C$96</f>
        <v>0.15382830724201735</v>
      </c>
      <c r="F68" s="52">
        <f>(C68-B68)/B68</f>
        <v>0.10779563989680034</v>
      </c>
      <c r="H68" s="19">
        <v>8629.24</v>
      </c>
      <c r="I68" s="147">
        <v>8075.4230000000007</v>
      </c>
      <c r="J68" s="245">
        <f>H68/$H$96</f>
        <v>6.792678406361842E-2</v>
      </c>
      <c r="K68" s="246">
        <f>I68/$I$96</f>
        <v>5.7665294173639636E-2</v>
      </c>
      <c r="L68" s="52">
        <f t="shared" ref="L68:L70" si="34">(I68-H68)/H68</f>
        <v>-6.4179116585006218E-2</v>
      </c>
      <c r="N68" s="40">
        <f t="shared" ref="N68:O83" si="35">(H68/B68)*10</f>
        <v>4.4375695199031977</v>
      </c>
      <c r="O68" s="143">
        <f t="shared" si="35"/>
        <v>3.7486789790201036</v>
      </c>
      <c r="P68" s="52">
        <f t="shared" ref="P68:P69" si="36">(O68-N68)/N68</f>
        <v>-0.1552405067218241</v>
      </c>
    </row>
    <row r="69" spans="1:16" ht="20.100000000000001" customHeight="1" x14ac:dyDescent="0.25">
      <c r="A69" s="38" t="s">
        <v>161</v>
      </c>
      <c r="B69" s="19">
        <v>14505.770000000002</v>
      </c>
      <c r="C69" s="140">
        <v>19366.000000000004</v>
      </c>
      <c r="D69" s="247">
        <f t="shared" ref="D69:D95" si="37">B69/$B$96</f>
        <v>0.11418506223798555</v>
      </c>
      <c r="E69" s="215">
        <f t="shared" ref="E69:E95" si="38">C69/$C$96</f>
        <v>0.13828948489344836</v>
      </c>
      <c r="F69" s="52">
        <f>(C69-B69)/B69</f>
        <v>0.33505494710036082</v>
      </c>
      <c r="H69" s="19">
        <v>4865.1640000000007</v>
      </c>
      <c r="I69" s="140">
        <v>6285.0240000000003</v>
      </c>
      <c r="J69" s="214">
        <f t="shared" ref="J69:J95" si="39">H69/$H$96</f>
        <v>3.8297108953058455E-2</v>
      </c>
      <c r="K69" s="215">
        <f t="shared" ref="K69:K95" si="40">I69/$I$96</f>
        <v>4.4880343462922662E-2</v>
      </c>
      <c r="L69" s="52">
        <f t="shared" si="34"/>
        <v>0.29184216606058899</v>
      </c>
      <c r="N69" s="40">
        <f t="shared" si="35"/>
        <v>3.3539508760996481</v>
      </c>
      <c r="O69" s="143">
        <f t="shared" si="35"/>
        <v>3.2453908912527107</v>
      </c>
      <c r="P69" s="52">
        <f t="shared" si="36"/>
        <v>-3.2367792152395262E-2</v>
      </c>
    </row>
    <row r="70" spans="1:16" ht="20.100000000000001" customHeight="1" x14ac:dyDescent="0.25">
      <c r="A70" s="38" t="s">
        <v>162</v>
      </c>
      <c r="B70" s="19">
        <v>13676.930000000002</v>
      </c>
      <c r="C70" s="140">
        <v>13703.160000000002</v>
      </c>
      <c r="D70" s="247">
        <f t="shared" si="37"/>
        <v>0.10766068283686916</v>
      </c>
      <c r="E70" s="215">
        <f t="shared" si="38"/>
        <v>9.7852057100718037E-2</v>
      </c>
      <c r="F70" s="52">
        <f>(C70-B70)/B70</f>
        <v>1.9178280505931929E-3</v>
      </c>
      <c r="H70" s="19">
        <v>4230.5060000000012</v>
      </c>
      <c r="I70" s="140">
        <v>4532.4050000000007</v>
      </c>
      <c r="J70" s="214">
        <f t="shared" si="39"/>
        <v>3.330127190133108E-2</v>
      </c>
      <c r="K70" s="215">
        <f t="shared" si="40"/>
        <v>3.2365173643420932E-2</v>
      </c>
      <c r="L70" s="52">
        <f t="shared" si="34"/>
        <v>7.1362385492420841E-2</v>
      </c>
      <c r="N70" s="40">
        <f t="shared" ref="N70" si="41">(H70/B70)*10</f>
        <v>3.0931693004204899</v>
      </c>
      <c r="O70" s="143">
        <f t="shared" ref="O70" si="42">(I70/C70)*10</f>
        <v>3.3075619054291128</v>
      </c>
      <c r="P70" s="52">
        <f t="shared" ref="P70" si="43">(O70-N70)/N70</f>
        <v>6.9311629654244297E-2</v>
      </c>
    </row>
    <row r="71" spans="1:16" ht="20.100000000000001" customHeight="1" x14ac:dyDescent="0.25">
      <c r="A71" s="38" t="s">
        <v>163</v>
      </c>
      <c r="B71" s="19">
        <v>11135.23</v>
      </c>
      <c r="C71" s="140">
        <v>10374.24</v>
      </c>
      <c r="D71" s="247">
        <f t="shared" si="37"/>
        <v>8.7653184255939778E-2</v>
      </c>
      <c r="E71" s="215">
        <f t="shared" si="38"/>
        <v>7.4080775883559186E-2</v>
      </c>
      <c r="F71" s="52">
        <f t="shared" ref="F71:F96" si="44">(C71-B71)/B71</f>
        <v>-6.8340752728053192E-2</v>
      </c>
      <c r="H71" s="19">
        <v>4080.9680000000008</v>
      </c>
      <c r="I71" s="140">
        <v>4206.630000000001</v>
      </c>
      <c r="J71" s="214">
        <f t="shared" si="39"/>
        <v>3.2124153703748742E-2</v>
      </c>
      <c r="K71" s="215">
        <f t="shared" si="40"/>
        <v>3.0038866871699196E-2</v>
      </c>
      <c r="L71" s="52">
        <f t="shared" ref="L71:L96" si="45">(I71-H71)/H71</f>
        <v>3.0792204202532397E-2</v>
      </c>
      <c r="N71" s="40">
        <f t="shared" ref="N71" si="46">(H71/B71)*10</f>
        <v>3.6649157673438277</v>
      </c>
      <c r="O71" s="143">
        <f t="shared" si="35"/>
        <v>4.0548801647156809</v>
      </c>
      <c r="P71" s="52">
        <f t="shared" ref="P71:P96" si="47">(O71-N71)/N71</f>
        <v>0.10640473673273056</v>
      </c>
    </row>
    <row r="72" spans="1:16" ht="20.100000000000001" customHeight="1" x14ac:dyDescent="0.25">
      <c r="A72" s="38" t="s">
        <v>167</v>
      </c>
      <c r="B72" s="19">
        <v>9769.5</v>
      </c>
      <c r="C72" s="140">
        <v>7351.3900000000012</v>
      </c>
      <c r="D72" s="247">
        <f t="shared" si="37"/>
        <v>7.6902568118341841E-2</v>
      </c>
      <c r="E72" s="215">
        <f t="shared" si="38"/>
        <v>5.249509120886333E-2</v>
      </c>
      <c r="F72" s="52">
        <f t="shared" si="44"/>
        <v>-0.24751624955217758</v>
      </c>
      <c r="H72" s="19">
        <v>3654.4119999999994</v>
      </c>
      <c r="I72" s="140">
        <v>2696.0189999999998</v>
      </c>
      <c r="J72" s="214">
        <f t="shared" si="39"/>
        <v>2.8766433058241038E-2</v>
      </c>
      <c r="K72" s="215">
        <f t="shared" si="40"/>
        <v>1.9251837177163566E-2</v>
      </c>
      <c r="L72" s="52">
        <f t="shared" si="45"/>
        <v>-0.26225641772192071</v>
      </c>
      <c r="N72" s="40">
        <f t="shared" si="35"/>
        <v>3.7406336045856996</v>
      </c>
      <c r="O72" s="143">
        <f t="shared" si="35"/>
        <v>3.6673595061614188</v>
      </c>
      <c r="P72" s="52">
        <f t="shared" si="47"/>
        <v>-1.9588686348337606E-2</v>
      </c>
    </row>
    <row r="73" spans="1:16" ht="20.100000000000001" customHeight="1" x14ac:dyDescent="0.25">
      <c r="A73" s="38" t="s">
        <v>169</v>
      </c>
      <c r="B73" s="19">
        <v>32080.880000000005</v>
      </c>
      <c r="C73" s="140">
        <v>24991.07</v>
      </c>
      <c r="D73" s="247">
        <f t="shared" si="37"/>
        <v>0.25253104657314612</v>
      </c>
      <c r="E73" s="215">
        <f t="shared" si="38"/>
        <v>0.17845720320335173</v>
      </c>
      <c r="F73" s="52">
        <f t="shared" si="44"/>
        <v>-0.22099799008007273</v>
      </c>
      <c r="H73" s="19">
        <v>4211.6450000000004</v>
      </c>
      <c r="I73" s="140">
        <v>2380.3700000000003</v>
      </c>
      <c r="J73" s="214">
        <f t="shared" si="39"/>
        <v>3.3152803777345197E-2</v>
      </c>
      <c r="K73" s="215">
        <f t="shared" si="40"/>
        <v>1.6997838539492802E-2</v>
      </c>
      <c r="L73" s="52">
        <f t="shared" si="45"/>
        <v>-0.43481228831014956</v>
      </c>
      <c r="N73" s="40">
        <f t="shared" si="35"/>
        <v>1.3128209076558996</v>
      </c>
      <c r="O73" s="143">
        <f t="shared" si="35"/>
        <v>0.9524882287953258</v>
      </c>
      <c r="P73" s="52">
        <f t="shared" si="47"/>
        <v>-0.2744720751773857</v>
      </c>
    </row>
    <row r="74" spans="1:16" ht="20.100000000000001" customHeight="1" x14ac:dyDescent="0.25">
      <c r="A74" s="38" t="s">
        <v>172</v>
      </c>
      <c r="B74" s="19">
        <v>2533.36</v>
      </c>
      <c r="C74" s="140">
        <v>6832.77</v>
      </c>
      <c r="D74" s="247">
        <f t="shared" si="37"/>
        <v>1.9941848607224782E-2</v>
      </c>
      <c r="E74" s="215">
        <f t="shared" si="38"/>
        <v>4.8791709371858255E-2</v>
      </c>
      <c r="F74" s="52">
        <f t="shared" si="44"/>
        <v>1.697117661919348</v>
      </c>
      <c r="H74" s="19">
        <v>568.62800000000004</v>
      </c>
      <c r="I74" s="140">
        <v>1403.8989999999999</v>
      </c>
      <c r="J74" s="214">
        <f t="shared" si="39"/>
        <v>4.4760687347352975E-3</v>
      </c>
      <c r="K74" s="215">
        <f t="shared" si="40"/>
        <v>1.0025016500693339E-2</v>
      </c>
      <c r="L74" s="52">
        <f t="shared" si="45"/>
        <v>1.4689234437980538</v>
      </c>
      <c r="N74" s="40">
        <f t="shared" si="35"/>
        <v>2.2445605835728046</v>
      </c>
      <c r="O74" s="143">
        <f t="shared" si="35"/>
        <v>2.0546557252768642</v>
      </c>
      <c r="P74" s="52">
        <f t="shared" si="47"/>
        <v>-8.460669749161201E-2</v>
      </c>
    </row>
    <row r="75" spans="1:16" ht="20.100000000000001" customHeight="1" x14ac:dyDescent="0.25">
      <c r="A75" s="38" t="s">
        <v>178</v>
      </c>
      <c r="B75" s="19">
        <v>3602.03</v>
      </c>
      <c r="C75" s="140">
        <v>3146.7300000000009</v>
      </c>
      <c r="D75" s="247">
        <f t="shared" si="37"/>
        <v>2.8354097695819733E-2</v>
      </c>
      <c r="E75" s="215">
        <f t="shared" si="38"/>
        <v>2.2470291789670596E-2</v>
      </c>
      <c r="F75" s="52">
        <f t="shared" si="44"/>
        <v>-0.12640094613315248</v>
      </c>
      <c r="H75" s="19">
        <v>916.39500000000032</v>
      </c>
      <c r="I75" s="140">
        <v>886.62399999999991</v>
      </c>
      <c r="J75" s="214">
        <f t="shared" si="39"/>
        <v>7.2135860495222788E-3</v>
      </c>
      <c r="K75" s="215">
        <f t="shared" si="40"/>
        <v>6.3312390919223749E-3</v>
      </c>
      <c r="L75" s="52">
        <f t="shared" si="45"/>
        <v>-3.2487082535370013E-2</v>
      </c>
      <c r="N75" s="40">
        <f t="shared" si="35"/>
        <v>2.5441070729560837</v>
      </c>
      <c r="O75" s="143">
        <f t="shared" si="35"/>
        <v>2.8176043066929783</v>
      </c>
      <c r="P75" s="52">
        <f t="shared" si="47"/>
        <v>0.10750224966715295</v>
      </c>
    </row>
    <row r="76" spans="1:16" ht="20.100000000000001" customHeight="1" x14ac:dyDescent="0.25">
      <c r="A76" s="38" t="s">
        <v>176</v>
      </c>
      <c r="B76" s="19">
        <v>349.45</v>
      </c>
      <c r="C76" s="140">
        <v>311.78999999999991</v>
      </c>
      <c r="D76" s="247">
        <f t="shared" si="37"/>
        <v>2.7507653850201708E-3</v>
      </c>
      <c r="E76" s="215">
        <f t="shared" si="38"/>
        <v>2.2264421406035444E-3</v>
      </c>
      <c r="F76" s="52">
        <f t="shared" si="44"/>
        <v>-0.10776935183860376</v>
      </c>
      <c r="H76" s="19">
        <v>853.29499999999996</v>
      </c>
      <c r="I76" s="140">
        <v>842.11099999999999</v>
      </c>
      <c r="J76" s="214">
        <f t="shared" si="39"/>
        <v>6.7168818120211379E-3</v>
      </c>
      <c r="K76" s="215">
        <f t="shared" si="40"/>
        <v>6.0133789328259144E-3</v>
      </c>
      <c r="L76" s="52">
        <f t="shared" si="45"/>
        <v>-1.3106838783773455E-2</v>
      </c>
      <c r="N76" s="40">
        <f t="shared" si="35"/>
        <v>24.418228645013592</v>
      </c>
      <c r="O76" s="143">
        <f t="shared" si="35"/>
        <v>27.008916257737589</v>
      </c>
      <c r="P76" s="52">
        <f t="shared" si="47"/>
        <v>0.10609645975499689</v>
      </c>
    </row>
    <row r="77" spans="1:16" ht="20.100000000000001" customHeight="1" x14ac:dyDescent="0.25">
      <c r="A77" s="38" t="s">
        <v>181</v>
      </c>
      <c r="B77" s="19">
        <v>2071.4700000000003</v>
      </c>
      <c r="C77" s="140">
        <v>2262.19</v>
      </c>
      <c r="D77" s="247">
        <f t="shared" si="37"/>
        <v>1.6305989332115422E-2</v>
      </c>
      <c r="E77" s="215">
        <f t="shared" si="38"/>
        <v>1.6153934205881952E-2</v>
      </c>
      <c r="F77" s="52">
        <f t="shared" si="44"/>
        <v>9.2069882740276124E-2</v>
      </c>
      <c r="H77" s="19">
        <v>835.35</v>
      </c>
      <c r="I77" s="140">
        <v>779.76800000000003</v>
      </c>
      <c r="J77" s="214">
        <f t="shared" si="39"/>
        <v>6.5756241647634845E-3</v>
      </c>
      <c r="K77" s="215">
        <f t="shared" si="40"/>
        <v>5.5681976172877422E-3</v>
      </c>
      <c r="L77" s="52">
        <f t="shared" si="45"/>
        <v>-6.6537379541509539E-2</v>
      </c>
      <c r="N77" s="40">
        <f t="shared" si="35"/>
        <v>4.0326434850613326</v>
      </c>
      <c r="O77" s="143">
        <f t="shared" si="35"/>
        <v>3.4469606885363295</v>
      </c>
      <c r="P77" s="52">
        <f t="shared" si="47"/>
        <v>-0.14523545130994772</v>
      </c>
    </row>
    <row r="78" spans="1:16" ht="20.100000000000001" customHeight="1" x14ac:dyDescent="0.25">
      <c r="A78" s="38" t="s">
        <v>180</v>
      </c>
      <c r="B78" s="19">
        <v>1040.5900000000001</v>
      </c>
      <c r="C78" s="140">
        <v>1581.05</v>
      </c>
      <c r="D78" s="247">
        <f t="shared" si="37"/>
        <v>8.1912117670572045E-3</v>
      </c>
      <c r="E78" s="215">
        <f t="shared" si="38"/>
        <v>1.1290023241288158E-2</v>
      </c>
      <c r="F78" s="52">
        <f t="shared" si="44"/>
        <v>0.5193784295447772</v>
      </c>
      <c r="H78" s="19">
        <v>438.39699999999999</v>
      </c>
      <c r="I78" s="140">
        <v>683.2969999999998</v>
      </c>
      <c r="J78" s="214">
        <f t="shared" si="39"/>
        <v>3.4509294391091368E-3</v>
      </c>
      <c r="K78" s="215">
        <f t="shared" si="40"/>
        <v>4.8793137539625388E-3</v>
      </c>
      <c r="L78" s="52">
        <f t="shared" si="45"/>
        <v>0.55862608548872328</v>
      </c>
      <c r="N78" s="40">
        <f t="shared" si="35"/>
        <v>4.2129657213696072</v>
      </c>
      <c r="O78" s="143">
        <f t="shared" si="35"/>
        <v>4.321792479681223</v>
      </c>
      <c r="P78" s="52">
        <f t="shared" si="47"/>
        <v>2.5831389455558389E-2</v>
      </c>
    </row>
    <row r="79" spans="1:16" ht="20.100000000000001" customHeight="1" x14ac:dyDescent="0.25">
      <c r="A79" s="38" t="s">
        <v>182</v>
      </c>
      <c r="B79" s="19">
        <v>207.19</v>
      </c>
      <c r="C79" s="140">
        <v>7994.5999999999995</v>
      </c>
      <c r="D79" s="247">
        <f t="shared" si="37"/>
        <v>1.6309374162893954E-3</v>
      </c>
      <c r="E79" s="215">
        <f t="shared" si="38"/>
        <v>5.7088150156416495E-2</v>
      </c>
      <c r="F79" s="52">
        <f t="shared" si="44"/>
        <v>37.58583908489792</v>
      </c>
      <c r="H79" s="19">
        <v>49.792000000000002</v>
      </c>
      <c r="I79" s="140">
        <v>593.61099999999999</v>
      </c>
      <c r="J79" s="214">
        <f t="shared" si="39"/>
        <v>3.9194766075525641E-4</v>
      </c>
      <c r="K79" s="215">
        <f t="shared" si="40"/>
        <v>4.2388804821380122E-3</v>
      </c>
      <c r="L79" s="52">
        <f t="shared" si="45"/>
        <v>10.921814749357326</v>
      </c>
      <c r="N79" s="40">
        <f t="shared" si="35"/>
        <v>2.4032047878758629</v>
      </c>
      <c r="O79" s="143">
        <f t="shared" si="35"/>
        <v>0.742514947589623</v>
      </c>
      <c r="P79" s="52">
        <f t="shared" si="47"/>
        <v>-0.69103134641891473</v>
      </c>
    </row>
    <row r="80" spans="1:16" ht="20.100000000000001" customHeight="1" x14ac:dyDescent="0.25">
      <c r="A80" s="38" t="s">
        <v>195</v>
      </c>
      <c r="B80" s="19">
        <v>900.49</v>
      </c>
      <c r="C80" s="140">
        <v>1664.91</v>
      </c>
      <c r="D80" s="247">
        <f t="shared" si="37"/>
        <v>7.0883866692139468E-3</v>
      </c>
      <c r="E80" s="215">
        <f t="shared" si="38"/>
        <v>1.1888853986055513E-2</v>
      </c>
      <c r="F80" s="52">
        <f t="shared" si="44"/>
        <v>0.84889338027074157</v>
      </c>
      <c r="H80" s="19">
        <v>246.19800000000001</v>
      </c>
      <c r="I80" s="140">
        <v>483.75</v>
      </c>
      <c r="J80" s="214">
        <f t="shared" si="39"/>
        <v>1.9379966697988154E-3</v>
      </c>
      <c r="K80" s="215">
        <f t="shared" si="40"/>
        <v>3.4543807868019018E-3</v>
      </c>
      <c r="L80" s="52">
        <f t="shared" si="45"/>
        <v>0.96488192430482778</v>
      </c>
      <c r="N80" s="40">
        <f t="shared" si="35"/>
        <v>2.7340447978322913</v>
      </c>
      <c r="O80" s="143">
        <f t="shared" si="35"/>
        <v>2.905562462835829</v>
      </c>
      <c r="P80" s="52">
        <f t="shared" si="47"/>
        <v>6.2734036084385603E-2</v>
      </c>
    </row>
    <row r="81" spans="1:16" ht="20.100000000000001" customHeight="1" x14ac:dyDescent="0.25">
      <c r="A81" s="38" t="s">
        <v>196</v>
      </c>
      <c r="B81" s="19">
        <v>831.87</v>
      </c>
      <c r="C81" s="140">
        <v>3167.33</v>
      </c>
      <c r="D81" s="247">
        <f t="shared" si="37"/>
        <v>6.5482306505558144E-3</v>
      </c>
      <c r="E81" s="215">
        <f t="shared" si="38"/>
        <v>2.2617393069687373E-2</v>
      </c>
      <c r="F81" s="52">
        <f t="shared" si="44"/>
        <v>2.807481938283626</v>
      </c>
      <c r="H81" s="19">
        <v>83.337000000000003</v>
      </c>
      <c r="I81" s="140">
        <v>393.48999999999995</v>
      </c>
      <c r="J81" s="214">
        <f t="shared" si="39"/>
        <v>6.5600381997832585E-4</v>
      </c>
      <c r="K81" s="215">
        <f t="shared" si="40"/>
        <v>2.8098486734856438E-3</v>
      </c>
      <c r="L81" s="52">
        <f>(I81-H81)/H81</f>
        <v>3.7216722464211567</v>
      </c>
      <c r="N81" s="40">
        <f t="shared" si="35"/>
        <v>1.0018031663601286</v>
      </c>
      <c r="O81" s="143">
        <f t="shared" si="35"/>
        <v>1.2423397625129051</v>
      </c>
      <c r="P81" s="52">
        <f>(O81-N81)/N81</f>
        <v>0.24010364932936176</v>
      </c>
    </row>
    <row r="82" spans="1:16" ht="20.100000000000001" customHeight="1" x14ac:dyDescent="0.25">
      <c r="A82" s="38" t="s">
        <v>194</v>
      </c>
      <c r="B82" s="19">
        <v>657.31000000000006</v>
      </c>
      <c r="C82" s="140">
        <v>543.63999999999987</v>
      </c>
      <c r="D82" s="247">
        <f t="shared" si="37"/>
        <v>5.1741467884607491E-3</v>
      </c>
      <c r="E82" s="215">
        <f t="shared" si="38"/>
        <v>3.8820456246759388E-3</v>
      </c>
      <c r="F82" s="52">
        <f>(C82-B82)/B82</f>
        <v>-0.17293210205230436</v>
      </c>
      <c r="H82" s="19">
        <v>527.423</v>
      </c>
      <c r="I82" s="140">
        <v>383.92200000000008</v>
      </c>
      <c r="J82" s="214">
        <f t="shared" si="39"/>
        <v>4.1517153574574146E-3</v>
      </c>
      <c r="K82" s="215">
        <f t="shared" si="40"/>
        <v>2.7415251275050333E-3</v>
      </c>
      <c r="L82" s="52">
        <f>(I82-H82)/H82</f>
        <v>-0.27207952630052146</v>
      </c>
      <c r="N82" s="40">
        <f t="shared" si="35"/>
        <v>8.0239612968005964</v>
      </c>
      <c r="O82" s="143">
        <f t="shared" si="35"/>
        <v>7.0620631300125112</v>
      </c>
      <c r="P82" s="52">
        <f>(O82-N82)/N82</f>
        <v>-0.11987821615884714</v>
      </c>
    </row>
    <row r="83" spans="1:16" ht="20.100000000000001" customHeight="1" x14ac:dyDescent="0.25">
      <c r="A83" s="38" t="s">
        <v>183</v>
      </c>
      <c r="B83" s="19">
        <v>473.81999999999994</v>
      </c>
      <c r="C83" s="140">
        <v>1105.6599999999999</v>
      </c>
      <c r="D83" s="247">
        <f t="shared" si="37"/>
        <v>3.7297686499649652E-3</v>
      </c>
      <c r="E83" s="215">
        <f t="shared" si="38"/>
        <v>7.8953398671532619E-3</v>
      </c>
      <c r="F83" s="52">
        <f>(C83-B83)/B83</f>
        <v>1.3335021738212824</v>
      </c>
      <c r="H83" s="19">
        <v>257.65999999999997</v>
      </c>
      <c r="I83" s="140">
        <v>342.10400000000004</v>
      </c>
      <c r="J83" s="214">
        <f t="shared" si="39"/>
        <v>2.0282220892954561E-3</v>
      </c>
      <c r="K83" s="215">
        <f t="shared" si="40"/>
        <v>2.442909529070962E-3</v>
      </c>
      <c r="L83" s="52">
        <f>(I83-H83)/H83</f>
        <v>0.32773422339517227</v>
      </c>
      <c r="N83" s="40">
        <f t="shared" si="35"/>
        <v>5.4379300156177459</v>
      </c>
      <c r="O83" s="143">
        <f t="shared" si="35"/>
        <v>3.0941157317801138</v>
      </c>
      <c r="P83" s="52">
        <f>(O83-N83)/N83</f>
        <v>-0.43101221919116151</v>
      </c>
    </row>
    <row r="84" spans="1:16" ht="20.100000000000001" customHeight="1" x14ac:dyDescent="0.25">
      <c r="A84" s="38" t="s">
        <v>202</v>
      </c>
      <c r="B84" s="19">
        <v>123.45</v>
      </c>
      <c r="C84" s="140">
        <v>245.84000000000003</v>
      </c>
      <c r="D84" s="247">
        <f t="shared" si="37"/>
        <v>9.7176130141862955E-4</v>
      </c>
      <c r="E84" s="215">
        <f t="shared" si="38"/>
        <v>1.7555038193847641E-3</v>
      </c>
      <c r="F84" s="52">
        <f>(C84-B84)/B84</f>
        <v>0.99141352774402614</v>
      </c>
      <c r="H84" s="19">
        <v>220.249</v>
      </c>
      <c r="I84" s="140">
        <v>294.08899999999994</v>
      </c>
      <c r="J84" s="214">
        <f t="shared" si="39"/>
        <v>1.7337339398635215E-3</v>
      </c>
      <c r="K84" s="215">
        <f t="shared" si="40"/>
        <v>2.1000421523716469E-3</v>
      </c>
      <c r="L84" s="52">
        <f>(I84-H84)/H84</f>
        <v>0.33525691376578304</v>
      </c>
      <c r="N84" s="40">
        <f t="shared" ref="N84:N85" si="48">(H84/B84)*10</f>
        <v>17.841150263264478</v>
      </c>
      <c r="O84" s="143">
        <f t="shared" ref="O84:O85" si="49">(I84/C84)*10</f>
        <v>11.962617962902698</v>
      </c>
      <c r="P84" s="52">
        <f t="shared" ref="P84:P85" si="50">(O84-N84)/N84</f>
        <v>-0.32949289780187957</v>
      </c>
    </row>
    <row r="85" spans="1:16" ht="20.100000000000001" customHeight="1" x14ac:dyDescent="0.25">
      <c r="A85" s="38" t="s">
        <v>198</v>
      </c>
      <c r="B85" s="19">
        <v>3548.4500000000007</v>
      </c>
      <c r="C85" s="140">
        <v>4263.74</v>
      </c>
      <c r="D85" s="247">
        <f t="shared" si="37"/>
        <v>2.7932332037415443E-2</v>
      </c>
      <c r="E85" s="215">
        <f t="shared" si="38"/>
        <v>3.0446680177609795E-2</v>
      </c>
      <c r="F85" s="52">
        <f t="shared" si="44"/>
        <v>0.20157815384181796</v>
      </c>
      <c r="H85" s="19">
        <v>222.95199999999994</v>
      </c>
      <c r="I85" s="140">
        <v>262.15200000000004</v>
      </c>
      <c r="J85" s="214">
        <f t="shared" si="39"/>
        <v>1.755011143571375E-3</v>
      </c>
      <c r="K85" s="215">
        <f t="shared" si="40"/>
        <v>1.8719851824737825E-3</v>
      </c>
      <c r="L85" s="52">
        <f t="shared" si="45"/>
        <v>0.17582259858624327</v>
      </c>
      <c r="N85" s="40">
        <f t="shared" si="48"/>
        <v>0.62830813453761469</v>
      </c>
      <c r="O85" s="143">
        <f t="shared" si="49"/>
        <v>0.61484049215008429</v>
      </c>
      <c r="P85" s="52">
        <f t="shared" si="50"/>
        <v>-2.1434773238200269E-2</v>
      </c>
    </row>
    <row r="86" spans="1:16" ht="20.100000000000001" customHeight="1" x14ac:dyDescent="0.25">
      <c r="A86" s="38" t="s">
        <v>204</v>
      </c>
      <c r="B86" s="19">
        <v>152.44000000000003</v>
      </c>
      <c r="C86" s="140">
        <v>447.38</v>
      </c>
      <c r="D86" s="247">
        <f t="shared" si="37"/>
        <v>1.1999618694876948E-3</v>
      </c>
      <c r="E86" s="215">
        <f t="shared" si="38"/>
        <v>3.1946684783450848E-3</v>
      </c>
      <c r="F86" s="52">
        <f t="shared" si="44"/>
        <v>1.9347940173182885</v>
      </c>
      <c r="H86" s="19">
        <v>92.26700000000001</v>
      </c>
      <c r="I86" s="140">
        <v>259.8</v>
      </c>
      <c r="J86" s="214">
        <f t="shared" si="39"/>
        <v>7.2629809637904169E-4</v>
      </c>
      <c r="K86" s="215">
        <f t="shared" si="40"/>
        <v>1.8551899295320602E-3</v>
      </c>
      <c r="L86" s="52">
        <f t="shared" si="45"/>
        <v>1.8157412726110094</v>
      </c>
      <c r="N86" s="40">
        <f t="shared" ref="N86:O96" si="51">(H86/B86)*10</f>
        <v>6.0526764628706378</v>
      </c>
      <c r="O86" s="143">
        <f t="shared" si="51"/>
        <v>5.8071438151012567</v>
      </c>
      <c r="P86" s="52">
        <f t="shared" si="47"/>
        <v>-4.0565962723362041E-2</v>
      </c>
    </row>
    <row r="87" spans="1:16" ht="20.100000000000001" customHeight="1" x14ac:dyDescent="0.25">
      <c r="A87" s="38" t="s">
        <v>203</v>
      </c>
      <c r="B87" s="19">
        <v>202.41</v>
      </c>
      <c r="C87" s="140">
        <v>218.3</v>
      </c>
      <c r="D87" s="247">
        <f t="shared" si="37"/>
        <v>1.5933106927512742E-3</v>
      </c>
      <c r="E87" s="215">
        <f t="shared" si="38"/>
        <v>1.5588451178477627E-3</v>
      </c>
      <c r="F87" s="52">
        <f t="shared" si="44"/>
        <v>7.8504026480905167E-2</v>
      </c>
      <c r="H87" s="19">
        <v>162.523</v>
      </c>
      <c r="I87" s="140">
        <v>206.69099999999997</v>
      </c>
      <c r="J87" s="214">
        <f t="shared" si="39"/>
        <v>1.279332215394572E-3</v>
      </c>
      <c r="K87" s="215">
        <f t="shared" si="40"/>
        <v>1.4759471198033524E-3</v>
      </c>
      <c r="L87" s="52">
        <f t="shared" si="45"/>
        <v>0.27176461177802513</v>
      </c>
      <c r="N87" s="40">
        <f t="shared" ref="N87:N91" si="52">(H87/B87)*10</f>
        <v>8.0293957808408685</v>
      </c>
      <c r="O87" s="143">
        <f t="shared" ref="O87:O91" si="53">(I87/C87)*10</f>
        <v>9.4682088868529526</v>
      </c>
      <c r="P87" s="52">
        <f t="shared" ref="P87:P91" si="54">(O87-N87)/N87</f>
        <v>0.17919319775533674</v>
      </c>
    </row>
    <row r="88" spans="1:16" ht="20.100000000000001" customHeight="1" x14ac:dyDescent="0.25">
      <c r="A88" s="38" t="s">
        <v>200</v>
      </c>
      <c r="B88" s="19">
        <v>1329.0600000000002</v>
      </c>
      <c r="C88" s="140">
        <v>870.76</v>
      </c>
      <c r="D88" s="247">
        <f t="shared" si="37"/>
        <v>1.0461960917484357E-2</v>
      </c>
      <c r="E88" s="215">
        <f t="shared" si="38"/>
        <v>6.2179568246317806E-3</v>
      </c>
      <c r="F88" s="52">
        <f t="shared" si="44"/>
        <v>-0.34483018072923732</v>
      </c>
      <c r="H88" s="19">
        <v>286.81700000000001</v>
      </c>
      <c r="I88" s="140">
        <v>198.72499999999999</v>
      </c>
      <c r="J88" s="214">
        <f t="shared" si="39"/>
        <v>2.25773723117851E-3</v>
      </c>
      <c r="K88" s="215">
        <f t="shared" si="40"/>
        <v>1.419063197637639E-3</v>
      </c>
      <c r="L88" s="52">
        <f t="shared" ref="L88:L89" si="55">(I88-H88)/H88</f>
        <v>-0.30713660626810829</v>
      </c>
      <c r="N88" s="40">
        <f t="shared" ref="N88:N89" si="56">(H88/B88)*10</f>
        <v>2.1580440311197386</v>
      </c>
      <c r="O88" s="143">
        <f t="shared" ref="O88:O89" si="57">(I88/C88)*10</f>
        <v>2.28220175478892</v>
      </c>
      <c r="P88" s="52">
        <f t="shared" ref="P88:P89" si="58">(O88-N88)/N88</f>
        <v>5.7532525694000754E-2</v>
      </c>
    </row>
    <row r="89" spans="1:16" ht="20.100000000000001" customHeight="1" x14ac:dyDescent="0.25">
      <c r="A89" s="38" t="s">
        <v>197</v>
      </c>
      <c r="B89" s="19">
        <v>372.03000000000003</v>
      </c>
      <c r="C89" s="140">
        <v>704.59</v>
      </c>
      <c r="D89" s="247">
        <f t="shared" si="37"/>
        <v>2.928508359390626E-3</v>
      </c>
      <c r="E89" s="215">
        <f t="shared" si="38"/>
        <v>5.0313636352925109E-3</v>
      </c>
      <c r="F89" s="52">
        <f t="shared" si="44"/>
        <v>0.89390640539741417</v>
      </c>
      <c r="H89" s="19">
        <v>113.53</v>
      </c>
      <c r="I89" s="140">
        <v>168.69499999999999</v>
      </c>
      <c r="J89" s="214">
        <f t="shared" si="39"/>
        <v>8.9367404252780084E-4</v>
      </c>
      <c r="K89" s="215">
        <f t="shared" si="40"/>
        <v>1.2046238073995799E-3</v>
      </c>
      <c r="L89" s="52">
        <f t="shared" si="55"/>
        <v>0.48590680877301146</v>
      </c>
      <c r="N89" s="40">
        <f t="shared" si="56"/>
        <v>3.0516356207832702</v>
      </c>
      <c r="O89" s="143">
        <f t="shared" si="57"/>
        <v>2.3942292680849855</v>
      </c>
      <c r="P89" s="52">
        <f t="shared" si="58"/>
        <v>-0.21542753932382883</v>
      </c>
    </row>
    <row r="90" spans="1:16" ht="20.100000000000001" customHeight="1" x14ac:dyDescent="0.25">
      <c r="A90" s="38" t="s">
        <v>201</v>
      </c>
      <c r="B90" s="19">
        <v>1008.1800000000001</v>
      </c>
      <c r="C90" s="140">
        <v>731.25</v>
      </c>
      <c r="D90" s="247">
        <f t="shared" si="37"/>
        <v>7.9360899867495661E-3</v>
      </c>
      <c r="E90" s="215">
        <f t="shared" si="38"/>
        <v>5.2217383986540369E-3</v>
      </c>
      <c r="F90" s="52">
        <f t="shared" si="44"/>
        <v>-0.27468309230494559</v>
      </c>
      <c r="H90" s="19">
        <v>178.73399999999998</v>
      </c>
      <c r="I90" s="140">
        <v>165.49699999999999</v>
      </c>
      <c r="J90" s="214">
        <f t="shared" si="39"/>
        <v>1.4069403357453002E-3</v>
      </c>
      <c r="K90" s="215">
        <f t="shared" si="40"/>
        <v>1.1817874048027995E-3</v>
      </c>
      <c r="L90" s="52">
        <f t="shared" si="45"/>
        <v>-7.4059775979947839E-2</v>
      </c>
      <c r="N90" s="40">
        <f t="shared" si="52"/>
        <v>1.7728381836576799</v>
      </c>
      <c r="O90" s="143">
        <f t="shared" si="53"/>
        <v>2.2632068376068375</v>
      </c>
      <c r="P90" s="52">
        <f t="shared" si="54"/>
        <v>0.27660090947355392</v>
      </c>
    </row>
    <row r="91" spans="1:16" ht="20.100000000000001" customHeight="1" x14ac:dyDescent="0.25">
      <c r="A91" s="38" t="s">
        <v>199</v>
      </c>
      <c r="B91" s="19">
        <v>461.72999999999996</v>
      </c>
      <c r="C91" s="140">
        <v>488.04</v>
      </c>
      <c r="D91" s="247">
        <f t="shared" si="37"/>
        <v>3.6345998031917679E-3</v>
      </c>
      <c r="E91" s="215">
        <f t="shared" si="38"/>
        <v>3.4850149854073389E-3</v>
      </c>
      <c r="F91" s="52">
        <f t="shared" si="44"/>
        <v>5.6981352738613607E-2</v>
      </c>
      <c r="H91" s="19">
        <v>189.863</v>
      </c>
      <c r="I91" s="140">
        <v>147.05900000000003</v>
      </c>
      <c r="J91" s="214">
        <f t="shared" si="39"/>
        <v>1.4945444793134487E-3</v>
      </c>
      <c r="K91" s="215">
        <f t="shared" si="40"/>
        <v>1.0501246183489425E-3</v>
      </c>
      <c r="L91" s="52">
        <f t="shared" si="45"/>
        <v>-0.2254467695127538</v>
      </c>
      <c r="N91" s="40">
        <f t="shared" si="52"/>
        <v>4.1119918567127982</v>
      </c>
      <c r="O91" s="143">
        <f t="shared" si="53"/>
        <v>3.0132571100729457</v>
      </c>
      <c r="P91" s="52">
        <f t="shared" si="54"/>
        <v>-0.26720255898517298</v>
      </c>
    </row>
    <row r="92" spans="1:16" ht="20.100000000000001" customHeight="1" x14ac:dyDescent="0.25">
      <c r="A92" s="38" t="s">
        <v>208</v>
      </c>
      <c r="B92" s="19">
        <v>328.74999999999994</v>
      </c>
      <c r="C92" s="140">
        <v>365</v>
      </c>
      <c r="D92" s="247">
        <f t="shared" si="37"/>
        <v>2.5878212056814451E-3</v>
      </c>
      <c r="E92" s="215">
        <f t="shared" si="38"/>
        <v>2.6064061750546647E-3</v>
      </c>
      <c r="F92" s="52">
        <f t="shared" si="44"/>
        <v>0.11026615969581768</v>
      </c>
      <c r="H92" s="19">
        <v>116.41800000000001</v>
      </c>
      <c r="I92" s="140">
        <v>141.66399999999999</v>
      </c>
      <c r="J92" s="214">
        <f t="shared" si="39"/>
        <v>9.164075106403727E-4</v>
      </c>
      <c r="K92" s="215">
        <f t="shared" si="40"/>
        <v>1.0115997928299835E-3</v>
      </c>
      <c r="L92" s="52">
        <f t="shared" si="45"/>
        <v>0.21685649985397429</v>
      </c>
      <c r="N92" s="40">
        <f t="shared" ref="N92" si="59">(H92/B92)*10</f>
        <v>3.5412319391634988</v>
      </c>
      <c r="O92" s="143">
        <f t="shared" ref="O92" si="60">(I92/C92)*10</f>
        <v>3.8812054794520545</v>
      </c>
      <c r="P92" s="52">
        <f t="shared" ref="P92" si="61">(O92-N92)/N92</f>
        <v>9.6004313224641105E-2</v>
      </c>
    </row>
    <row r="93" spans="1:16" ht="20.100000000000001" customHeight="1" x14ac:dyDescent="0.25">
      <c r="A93" s="38" t="s">
        <v>205</v>
      </c>
      <c r="B93" s="19">
        <v>1739.07</v>
      </c>
      <c r="C93" s="140">
        <v>439.88</v>
      </c>
      <c r="D93" s="247">
        <f t="shared" si="37"/>
        <v>1.3689436423313859E-2</v>
      </c>
      <c r="E93" s="215">
        <f t="shared" si="38"/>
        <v>3.1411121870768381E-3</v>
      </c>
      <c r="F93" s="52">
        <f t="shared" si="44"/>
        <v>-0.74706021034230941</v>
      </c>
      <c r="H93" s="19">
        <v>355.53700000000003</v>
      </c>
      <c r="I93" s="140">
        <v>127.32</v>
      </c>
      <c r="J93" s="214">
        <f t="shared" si="39"/>
        <v>2.7986804197851381E-3</v>
      </c>
      <c r="K93" s="215">
        <f t="shared" si="40"/>
        <v>9.0917160056975318E-4</v>
      </c>
      <c r="L93" s="52">
        <f t="shared" si="45"/>
        <v>-0.64189381133327905</v>
      </c>
      <c r="N93" s="40">
        <f t="shared" ref="N93:N94" si="62">(H93/B93)*10</f>
        <v>2.0444087932055641</v>
      </c>
      <c r="O93" s="143">
        <f t="shared" ref="O93:O94" si="63">(I93/C93)*10</f>
        <v>2.8944257524779484</v>
      </c>
      <c r="P93" s="52">
        <f t="shared" ref="P93:P94" si="64">(O93-N93)/N93</f>
        <v>0.41577641521468234</v>
      </c>
    </row>
    <row r="94" spans="1:16" ht="20.100000000000001" customHeight="1" x14ac:dyDescent="0.25">
      <c r="A94" s="38" t="s">
        <v>210</v>
      </c>
      <c r="B94" s="19"/>
      <c r="C94" s="140">
        <v>592.79</v>
      </c>
      <c r="D94" s="247">
        <f t="shared" si="37"/>
        <v>0</v>
      </c>
      <c r="E94" s="215">
        <f t="shared" si="38"/>
        <v>4.2330178534538479E-3</v>
      </c>
      <c r="F94" s="52"/>
      <c r="H94" s="19"/>
      <c r="I94" s="140">
        <v>117.55200000000001</v>
      </c>
      <c r="J94" s="214">
        <f t="shared" si="39"/>
        <v>0</v>
      </c>
      <c r="K94" s="215">
        <f t="shared" si="40"/>
        <v>8.3941988682198899E-4</v>
      </c>
      <c r="L94" s="52"/>
      <c r="N94" s="40" t="e">
        <f t="shared" si="62"/>
        <v>#DIV/0!</v>
      </c>
      <c r="O94" s="143">
        <f t="shared" si="63"/>
        <v>1.9830294033300158</v>
      </c>
      <c r="P94" s="52"/>
    </row>
    <row r="95" spans="1:16" ht="20.100000000000001" customHeight="1" thickBot="1" x14ac:dyDescent="0.3">
      <c r="A95" s="8" t="s">
        <v>17</v>
      </c>
      <c r="B95" s="19">
        <f>B96-SUM(B68:B94)</f>
        <v>4490.0400000000373</v>
      </c>
      <c r="C95" s="140">
        <f>C96-SUM(C68:C94)</f>
        <v>4733.4199999999546</v>
      </c>
      <c r="D95" s="247">
        <f t="shared" si="37"/>
        <v>3.5344245555461638E-2</v>
      </c>
      <c r="E95" s="215">
        <f t="shared" si="38"/>
        <v>3.3800589361992144E-2</v>
      </c>
      <c r="F95" s="52">
        <f t="shared" si="44"/>
        <v>5.4204416887135821E-2</v>
      </c>
      <c r="H95" s="19">
        <f>H96-SUM(H68:H94)</f>
        <v>90650.070000000036</v>
      </c>
      <c r="I95" s="140">
        <f>I96-SUM(I68:I94)</f>
        <v>102981.87900000002</v>
      </c>
      <c r="J95" s="214">
        <f t="shared" si="39"/>
        <v>0.71357010933082143</v>
      </c>
      <c r="K95" s="215">
        <f t="shared" si="40"/>
        <v>0.73537700094337632</v>
      </c>
      <c r="L95" s="52">
        <f t="shared" si="45"/>
        <v>0.13603750112934249</v>
      </c>
      <c r="N95" s="40">
        <f t="shared" si="51"/>
        <v>201.89145308282173</v>
      </c>
      <c r="O95" s="143">
        <f t="shared" si="51"/>
        <v>217.56336644540522</v>
      </c>
      <c r="P95" s="52">
        <f t="shared" si="47"/>
        <v>7.7625442401241335E-2</v>
      </c>
    </row>
    <row r="96" spans="1:16" s="1" customFormat="1" ht="26.25" customHeight="1" thickBot="1" x14ac:dyDescent="0.3">
      <c r="A96" s="12" t="s">
        <v>18</v>
      </c>
      <c r="B96" s="17">
        <v>127037.37000000004</v>
      </c>
      <c r="C96" s="145">
        <v>140039.57</v>
      </c>
      <c r="D96" s="243">
        <f>SUM(D68:D95)</f>
        <v>1</v>
      </c>
      <c r="E96" s="244">
        <f>SUM(E68:E95)</f>
        <v>0.99999999999999978</v>
      </c>
      <c r="F96" s="57">
        <f t="shared" si="44"/>
        <v>0.10234941104338011</v>
      </c>
      <c r="H96" s="17">
        <v>127037.37000000004</v>
      </c>
      <c r="I96" s="145">
        <v>140039.57</v>
      </c>
      <c r="J96" s="269">
        <f>SUM(J68:J95)</f>
        <v>1</v>
      </c>
      <c r="K96" s="243">
        <f>SUM(K68:K95)</f>
        <v>1.0000000000000002</v>
      </c>
      <c r="L96" s="57">
        <f t="shared" si="45"/>
        <v>0.10234941104338011</v>
      </c>
      <c r="N96" s="37">
        <f t="shared" si="51"/>
        <v>10</v>
      </c>
      <c r="O96" s="150">
        <f t="shared" si="51"/>
        <v>10</v>
      </c>
      <c r="P96" s="57">
        <f t="shared" si="47"/>
        <v>0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  <ignoredError sqref="B32:C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F39:F62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L39:L62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P39:P62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topLeftCell="A12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132</v>
      </c>
      <c r="B1" s="4"/>
    </row>
    <row r="3" spans="1:19" ht="15.75" thickBot="1" x14ac:dyDescent="0.3"/>
    <row r="4" spans="1:19" x14ac:dyDescent="0.25">
      <c r="A4" s="334" t="s">
        <v>16</v>
      </c>
      <c r="B4" s="322"/>
      <c r="C4" s="322"/>
      <c r="D4" s="322"/>
      <c r="E4" s="349" t="s">
        <v>1</v>
      </c>
      <c r="F4" s="350"/>
      <c r="G4" s="347" t="s">
        <v>104</v>
      </c>
      <c r="H4" s="347"/>
      <c r="I4" s="130" t="s">
        <v>0</v>
      </c>
      <c r="K4" s="351" t="s">
        <v>19</v>
      </c>
      <c r="L4" s="350"/>
      <c r="M4" s="347" t="s">
        <v>104</v>
      </c>
      <c r="N4" s="347"/>
      <c r="O4" s="130" t="s">
        <v>0</v>
      </c>
      <c r="Q4" s="357" t="s">
        <v>22</v>
      </c>
      <c r="R4" s="347"/>
      <c r="S4" s="130" t="s">
        <v>0</v>
      </c>
    </row>
    <row r="5" spans="1:19" x14ac:dyDescent="0.25">
      <c r="A5" s="348"/>
      <c r="B5" s="323"/>
      <c r="C5" s="323"/>
      <c r="D5" s="323"/>
      <c r="E5" s="352" t="s">
        <v>147</v>
      </c>
      <c r="F5" s="353"/>
      <c r="G5" s="354" t="str">
        <f>E5</f>
        <v>jan-fev</v>
      </c>
      <c r="H5" s="354"/>
      <c r="I5" s="131" t="s">
        <v>158</v>
      </c>
      <c r="K5" s="355" t="str">
        <f>E5</f>
        <v>jan-fev</v>
      </c>
      <c r="L5" s="353"/>
      <c r="M5" s="343" t="str">
        <f>E5</f>
        <v>jan-fev</v>
      </c>
      <c r="N5" s="344"/>
      <c r="O5" s="131" t="str">
        <f>I5</f>
        <v>2024/2023</v>
      </c>
      <c r="Q5" s="355" t="str">
        <f>E5</f>
        <v>jan-fev</v>
      </c>
      <c r="R5" s="353"/>
      <c r="S5" s="131" t="str">
        <f>O5</f>
        <v>2024/2023</v>
      </c>
    </row>
    <row r="6" spans="1:19" ht="15.75" thickBot="1" x14ac:dyDescent="0.3">
      <c r="A6" s="335"/>
      <c r="B6" s="358"/>
      <c r="C6" s="358"/>
      <c r="D6" s="358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142708.32</v>
      </c>
      <c r="F7" s="145">
        <v>138378.14000000001</v>
      </c>
      <c r="G7" s="243">
        <f>E7/E15</f>
        <v>0.37195146918389732</v>
      </c>
      <c r="H7" s="244">
        <f>F7/F15</f>
        <v>0.37024067251464665</v>
      </c>
      <c r="I7" s="164">
        <f t="shared" ref="I7:I18" si="0">(F7-E7)/E7</f>
        <v>-3.0342869988238898E-2</v>
      </c>
      <c r="J7" s="1"/>
      <c r="K7" s="17">
        <v>30090.397000000004</v>
      </c>
      <c r="L7" s="145">
        <v>30277.506000000016</v>
      </c>
      <c r="M7" s="243">
        <f>K7/K15</f>
        <v>0.35041697789199666</v>
      </c>
      <c r="N7" s="244">
        <f>L7/L15</f>
        <v>0.34943327421907971</v>
      </c>
      <c r="O7" s="164">
        <f t="shared" ref="O7:O18" si="1">(L7-K7)/K7</f>
        <v>6.2182296896917399E-3</v>
      </c>
      <c r="P7" s="1"/>
      <c r="Q7" s="187">
        <f t="shared" ref="Q7:Q18" si="2">(K7/E7)*10</f>
        <v>2.1085243663438828</v>
      </c>
      <c r="R7" s="188">
        <f t="shared" ref="R7:R18" si="3">(L7/F7)*10</f>
        <v>2.1880266637490582</v>
      </c>
      <c r="S7" s="55">
        <f>(R7-Q7)/Q7</f>
        <v>3.7705183148075215E-2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93302.950000000026</v>
      </c>
      <c r="F8" s="181">
        <v>94888.15</v>
      </c>
      <c r="G8" s="245">
        <f>E8/E7</f>
        <v>0.65380175451578448</v>
      </c>
      <c r="H8" s="246">
        <f>F8/F7</f>
        <v>0.68571632773789259</v>
      </c>
      <c r="I8" s="206">
        <f t="shared" si="0"/>
        <v>1.6989816506337341E-2</v>
      </c>
      <c r="K8" s="180">
        <v>24562.870000000006</v>
      </c>
      <c r="L8" s="181">
        <v>25113.285000000014</v>
      </c>
      <c r="M8" s="250">
        <f>K8/K7</f>
        <v>0.81630262305944323</v>
      </c>
      <c r="N8" s="246">
        <f>L8/L7</f>
        <v>0.82943704147891184</v>
      </c>
      <c r="O8" s="207">
        <f t="shared" si="1"/>
        <v>2.2408415628955736E-2</v>
      </c>
      <c r="Q8" s="189">
        <f t="shared" si="2"/>
        <v>2.6325930744955004</v>
      </c>
      <c r="R8" s="190">
        <f t="shared" si="3"/>
        <v>2.6466197307039936</v>
      </c>
      <c r="S8" s="182">
        <f t="shared" ref="S8:S18" si="4">(R8-Q8)/Q8</f>
        <v>5.3280760875591094E-3</v>
      </c>
    </row>
    <row r="9" spans="1:19" ht="24" customHeight="1" x14ac:dyDescent="0.25">
      <c r="A9" s="8"/>
      <c r="B9" t="s">
        <v>37</v>
      </c>
      <c r="E9" s="19">
        <v>28222.53</v>
      </c>
      <c r="F9" s="140">
        <v>27013.32</v>
      </c>
      <c r="G9" s="247">
        <f>E9/E7</f>
        <v>0.19776373234580855</v>
      </c>
      <c r="H9" s="215">
        <f>F9/F7</f>
        <v>0.19521378159874095</v>
      </c>
      <c r="I9" s="182">
        <f t="shared" si="0"/>
        <v>-4.2845556369326181E-2</v>
      </c>
      <c r="K9" s="19">
        <v>4018.9780000000001</v>
      </c>
      <c r="L9" s="140">
        <v>3933.4269999999988</v>
      </c>
      <c r="M9" s="247">
        <f>K9/K7</f>
        <v>0.13356347541709068</v>
      </c>
      <c r="N9" s="215">
        <f>L9/L7</f>
        <v>0.12991251657253397</v>
      </c>
      <c r="O9" s="182">
        <f t="shared" si="1"/>
        <v>-2.1286754990945782E-2</v>
      </c>
      <c r="Q9" s="189">
        <f t="shared" si="2"/>
        <v>1.4240317930391075</v>
      </c>
      <c r="R9" s="190">
        <f t="shared" si="3"/>
        <v>1.4561064689567957</v>
      </c>
      <c r="S9" s="182">
        <f t="shared" si="4"/>
        <v>2.2523848185464879E-2</v>
      </c>
    </row>
    <row r="10" spans="1:19" ht="24" customHeight="1" thickBot="1" x14ac:dyDescent="0.3">
      <c r="A10" s="8"/>
      <c r="B10" t="s">
        <v>36</v>
      </c>
      <c r="E10" s="19">
        <v>21182.839999999997</v>
      </c>
      <c r="F10" s="140">
        <v>16476.670000000002</v>
      </c>
      <c r="G10" s="247">
        <f>E10/E7</f>
        <v>0.14843451313840703</v>
      </c>
      <c r="H10" s="215">
        <f>F10/F7</f>
        <v>0.11906989066336635</v>
      </c>
      <c r="I10" s="186">
        <f t="shared" si="0"/>
        <v>-0.22216898206283933</v>
      </c>
      <c r="K10" s="19">
        <v>1508.5490000000002</v>
      </c>
      <c r="L10" s="140">
        <v>1230.7940000000001</v>
      </c>
      <c r="M10" s="247">
        <f>K10/K7</f>
        <v>5.0133901523466105E-2</v>
      </c>
      <c r="N10" s="215">
        <f>L10/L7</f>
        <v>4.0650441948554134E-2</v>
      </c>
      <c r="O10" s="209">
        <f t="shared" si="1"/>
        <v>-0.18412063512686699</v>
      </c>
      <c r="Q10" s="189">
        <f t="shared" si="2"/>
        <v>0.71215616036376628</v>
      </c>
      <c r="R10" s="190">
        <f t="shared" si="3"/>
        <v>0.7469919589334495</v>
      </c>
      <c r="S10" s="182">
        <f t="shared" si="4"/>
        <v>4.8915954826381398E-2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240966.24999999985</v>
      </c>
      <c r="F11" s="145">
        <v>235373.71999999988</v>
      </c>
      <c r="G11" s="243">
        <f>E11/E15</f>
        <v>0.62804853081610257</v>
      </c>
      <c r="H11" s="244">
        <f>F11/F15</f>
        <v>0.62975932748535346</v>
      </c>
      <c r="I11" s="164">
        <f t="shared" si="0"/>
        <v>-2.3208768862859313E-2</v>
      </c>
      <c r="J11" s="1"/>
      <c r="K11" s="17">
        <v>55779.862999999998</v>
      </c>
      <c r="L11" s="145">
        <v>56369.95499999998</v>
      </c>
      <c r="M11" s="243">
        <f>K11/K15</f>
        <v>0.64958302210800345</v>
      </c>
      <c r="N11" s="244">
        <f>L11/L15</f>
        <v>0.65056672578092023</v>
      </c>
      <c r="O11" s="164">
        <f t="shared" si="1"/>
        <v>1.0578943157317944E-2</v>
      </c>
      <c r="Q11" s="191">
        <f t="shared" si="2"/>
        <v>2.3148413107644754</v>
      </c>
      <c r="R11" s="192">
        <f t="shared" si="3"/>
        <v>2.3949128645288016</v>
      </c>
      <c r="S11" s="57">
        <f t="shared" si="4"/>
        <v>3.4590515294494452E-2</v>
      </c>
    </row>
    <row r="12" spans="1:19" s="3" customFormat="1" ht="24" customHeight="1" x14ac:dyDescent="0.25">
      <c r="A12" s="46"/>
      <c r="B12" s="3" t="s">
        <v>33</v>
      </c>
      <c r="E12" s="31">
        <v>159047.10999999987</v>
      </c>
      <c r="F12" s="141">
        <v>177107.52999999991</v>
      </c>
      <c r="G12" s="247">
        <f>E12/E11</f>
        <v>0.66003894736296043</v>
      </c>
      <c r="H12" s="215">
        <f>F12/F11</f>
        <v>0.75245244031491709</v>
      </c>
      <c r="I12" s="206">
        <f t="shared" si="0"/>
        <v>0.11355390236263996</v>
      </c>
      <c r="K12" s="31">
        <v>46852.516999999993</v>
      </c>
      <c r="L12" s="141">
        <v>50469.322999999975</v>
      </c>
      <c r="M12" s="247">
        <f>K12/K11</f>
        <v>0.83995396331468208</v>
      </c>
      <c r="N12" s="215">
        <f>L12/L11</f>
        <v>0.895323102528643</v>
      </c>
      <c r="O12" s="206">
        <f t="shared" si="1"/>
        <v>7.7195553869602834E-2</v>
      </c>
      <c r="Q12" s="189">
        <f t="shared" si="2"/>
        <v>2.9458263655340882</v>
      </c>
      <c r="R12" s="190">
        <f t="shared" si="3"/>
        <v>2.8496429824299394</v>
      </c>
      <c r="S12" s="182">
        <f t="shared" si="4"/>
        <v>-3.2650730616538011E-2</v>
      </c>
    </row>
    <row r="13" spans="1:19" ht="24" customHeight="1" x14ac:dyDescent="0.25">
      <c r="A13" s="8"/>
      <c r="B13" s="3" t="s">
        <v>37</v>
      </c>
      <c r="D13" s="3"/>
      <c r="E13" s="19">
        <v>22256.690000000002</v>
      </c>
      <c r="F13" s="140">
        <v>20367.85999999999</v>
      </c>
      <c r="G13" s="247">
        <f>E13/E11</f>
        <v>9.2364345629315378E-2</v>
      </c>
      <c r="H13" s="215">
        <f>F13/F11</f>
        <v>8.6534129638601964E-2</v>
      </c>
      <c r="I13" s="182">
        <f t="shared" si="0"/>
        <v>-8.4865719026504499E-2</v>
      </c>
      <c r="K13" s="19">
        <v>2696.6249999999986</v>
      </c>
      <c r="L13" s="140">
        <v>2482.9550000000004</v>
      </c>
      <c r="M13" s="247">
        <f>K13/K11</f>
        <v>4.8344059217212472E-2</v>
      </c>
      <c r="N13" s="215">
        <f>L13/L11</f>
        <v>4.4047489482650845E-2</v>
      </c>
      <c r="O13" s="182">
        <f t="shared" si="1"/>
        <v>-7.9236082139711075E-2</v>
      </c>
      <c r="Q13" s="189">
        <f t="shared" si="2"/>
        <v>1.2116019947260794</v>
      </c>
      <c r="R13" s="190">
        <f t="shared" si="3"/>
        <v>1.2190554137744474</v>
      </c>
      <c r="S13" s="182">
        <f t="shared" si="4"/>
        <v>6.1517058248596037E-3</v>
      </c>
    </row>
    <row r="14" spans="1:19" ht="24" customHeight="1" thickBot="1" x14ac:dyDescent="0.3">
      <c r="A14" s="8"/>
      <c r="B14" t="s">
        <v>36</v>
      </c>
      <c r="E14" s="19">
        <v>59662.44999999999</v>
      </c>
      <c r="F14" s="140">
        <v>37898.329999999987</v>
      </c>
      <c r="G14" s="247">
        <f>E14/E11</f>
        <v>0.24759670700772421</v>
      </c>
      <c r="H14" s="215">
        <f>F14/F11</f>
        <v>0.161013430046481</v>
      </c>
      <c r="I14" s="186">
        <f t="shared" si="0"/>
        <v>-0.3647875673895391</v>
      </c>
      <c r="K14" s="19">
        <v>6230.7210000000014</v>
      </c>
      <c r="L14" s="140">
        <v>3417.6770000000006</v>
      </c>
      <c r="M14" s="247">
        <f>K14/K11</f>
        <v>0.11170197746810533</v>
      </c>
      <c r="N14" s="215">
        <f>L14/L11</f>
        <v>6.0629407988706072E-2</v>
      </c>
      <c r="O14" s="209">
        <f t="shared" si="1"/>
        <v>-0.45147969231811219</v>
      </c>
      <c r="Q14" s="189">
        <f t="shared" si="2"/>
        <v>1.0443287193201087</v>
      </c>
      <c r="R14" s="190">
        <f t="shared" si="3"/>
        <v>0.90180147779598774</v>
      </c>
      <c r="S14" s="182">
        <f t="shared" si="4"/>
        <v>-0.13647737430500884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383674.56999999989</v>
      </c>
      <c r="F15" s="145">
        <v>373751.85999999987</v>
      </c>
      <c r="G15" s="243">
        <f>G7+G11</f>
        <v>0.99999999999999989</v>
      </c>
      <c r="H15" s="244">
        <f>H7+H11</f>
        <v>1</v>
      </c>
      <c r="I15" s="164">
        <f t="shared" si="0"/>
        <v>-2.5862308257750894E-2</v>
      </c>
      <c r="J15" s="1"/>
      <c r="K15" s="17">
        <v>85870.26</v>
      </c>
      <c r="L15" s="145">
        <v>86647.460999999996</v>
      </c>
      <c r="M15" s="243">
        <f>M7+M11</f>
        <v>1</v>
      </c>
      <c r="N15" s="244">
        <f>N7+N11</f>
        <v>1</v>
      </c>
      <c r="O15" s="164">
        <f t="shared" si="1"/>
        <v>9.050875122539527E-3</v>
      </c>
      <c r="Q15" s="191">
        <f t="shared" si="2"/>
        <v>2.2381014201697029</v>
      </c>
      <c r="R15" s="192">
        <f t="shared" si="3"/>
        <v>2.3183151784181093</v>
      </c>
      <c r="S15" s="57">
        <f t="shared" si="4"/>
        <v>3.584009085804709E-2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252350.05999999988</v>
      </c>
      <c r="F16" s="181">
        <f t="shared" ref="F16:F17" si="5">F8+F12</f>
        <v>271995.67999999993</v>
      </c>
      <c r="G16" s="245">
        <f>E16/E15</f>
        <v>0.65771901431987001</v>
      </c>
      <c r="H16" s="246">
        <f>F16/F15</f>
        <v>0.72774401711338643</v>
      </c>
      <c r="I16" s="207">
        <f t="shared" si="0"/>
        <v>7.785066506423681E-2</v>
      </c>
      <c r="J16" s="3"/>
      <c r="K16" s="180">
        <f t="shared" ref="K16:L18" si="6">K8+K12</f>
        <v>71415.387000000002</v>
      </c>
      <c r="L16" s="181">
        <f t="shared" si="6"/>
        <v>75582.607999999993</v>
      </c>
      <c r="M16" s="250">
        <f>K16/K15</f>
        <v>0.83166613213934615</v>
      </c>
      <c r="N16" s="246">
        <f>L16/L15</f>
        <v>0.87230032049063733</v>
      </c>
      <c r="O16" s="207">
        <f t="shared" si="1"/>
        <v>5.8351864703890637E-2</v>
      </c>
      <c r="P16" s="3"/>
      <c r="Q16" s="189">
        <f t="shared" si="2"/>
        <v>2.830012681590012</v>
      </c>
      <c r="R16" s="190">
        <f t="shared" si="3"/>
        <v>2.7788164870853835</v>
      </c>
      <c r="S16" s="182">
        <f t="shared" si="4"/>
        <v>-1.8090447027913809E-2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50479.22</v>
      </c>
      <c r="F17" s="140">
        <f t="shared" si="5"/>
        <v>47381.179999999993</v>
      </c>
      <c r="G17" s="248">
        <f>E17/E15</f>
        <v>0.13156780236959675</v>
      </c>
      <c r="H17" s="215">
        <f>F17/F15</f>
        <v>0.12677175706898156</v>
      </c>
      <c r="I17" s="182">
        <f t="shared" si="0"/>
        <v>-6.137258063813205E-2</v>
      </c>
      <c r="K17" s="19">
        <f t="shared" si="6"/>
        <v>6715.6029999999992</v>
      </c>
      <c r="L17" s="140">
        <f t="shared" si="6"/>
        <v>6416.3819999999996</v>
      </c>
      <c r="M17" s="247">
        <f>K17/K15</f>
        <v>7.8206389499694065E-2</v>
      </c>
      <c r="N17" s="215">
        <f>L17/L15</f>
        <v>7.405158703957869E-2</v>
      </c>
      <c r="O17" s="182">
        <f t="shared" si="1"/>
        <v>-4.4556088261917745E-2</v>
      </c>
      <c r="Q17" s="189">
        <f t="shared" si="2"/>
        <v>1.3303698036538596</v>
      </c>
      <c r="R17" s="190">
        <f t="shared" si="3"/>
        <v>1.3542047707549707</v>
      </c>
      <c r="S17" s="182">
        <f t="shared" si="4"/>
        <v>1.791604637721661E-2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80845.289999999979</v>
      </c>
      <c r="F18" s="142">
        <f>F10+F14</f>
        <v>54374.999999999985</v>
      </c>
      <c r="G18" s="249">
        <f>E18/E15</f>
        <v>0.21071318331053321</v>
      </c>
      <c r="H18" s="221">
        <f>F18/F15</f>
        <v>0.14548422581763207</v>
      </c>
      <c r="I18" s="208">
        <f t="shared" si="0"/>
        <v>-0.32741907413530213</v>
      </c>
      <c r="K18" s="21">
        <f t="shared" si="6"/>
        <v>7739.2700000000013</v>
      </c>
      <c r="L18" s="142">
        <f t="shared" si="6"/>
        <v>4648.4710000000005</v>
      </c>
      <c r="M18" s="249">
        <f>K18/K15</f>
        <v>9.0127478360959912E-2</v>
      </c>
      <c r="N18" s="221">
        <f>L18/L15</f>
        <v>5.3648092469783977E-2</v>
      </c>
      <c r="O18" s="208">
        <f t="shared" si="1"/>
        <v>-0.39936570244997271</v>
      </c>
      <c r="Q18" s="193">
        <f t="shared" si="2"/>
        <v>0.95729386337781741</v>
      </c>
      <c r="R18" s="194">
        <f t="shared" si="3"/>
        <v>0.85489121839080484</v>
      </c>
      <c r="S18" s="186">
        <f t="shared" si="4"/>
        <v>-0.10697096148269894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topLeftCell="A83" workbookViewId="0">
      <selection activeCell="H96" sqref="H96:I96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133</v>
      </c>
    </row>
    <row r="3" spans="1:16" ht="8.25" customHeight="1" thickBot="1" x14ac:dyDescent="0.3"/>
    <row r="4" spans="1:16" x14ac:dyDescent="0.25">
      <c r="A4" s="361" t="s">
        <v>3</v>
      </c>
      <c r="B4" s="349" t="s">
        <v>1</v>
      </c>
      <c r="C4" s="347"/>
      <c r="D4" s="349" t="s">
        <v>104</v>
      </c>
      <c r="E4" s="347"/>
      <c r="F4" s="130" t="s">
        <v>0</v>
      </c>
      <c r="H4" s="359" t="s">
        <v>19</v>
      </c>
      <c r="I4" s="360"/>
      <c r="J4" s="349" t="s">
        <v>104</v>
      </c>
      <c r="K4" s="350"/>
      <c r="L4" s="130" t="s">
        <v>0</v>
      </c>
      <c r="N4" s="357" t="s">
        <v>22</v>
      </c>
      <c r="O4" s="347"/>
      <c r="P4" s="130" t="s">
        <v>0</v>
      </c>
    </row>
    <row r="5" spans="1:16" x14ac:dyDescent="0.25">
      <c r="A5" s="362"/>
      <c r="B5" s="352" t="s">
        <v>147</v>
      </c>
      <c r="C5" s="354"/>
      <c r="D5" s="352" t="str">
        <f>B5</f>
        <v>jan-fev</v>
      </c>
      <c r="E5" s="354"/>
      <c r="F5" s="131" t="s">
        <v>158</v>
      </c>
      <c r="H5" s="355" t="str">
        <f>B5</f>
        <v>jan-fev</v>
      </c>
      <c r="I5" s="354"/>
      <c r="J5" s="352" t="str">
        <f>B5</f>
        <v>jan-fev</v>
      </c>
      <c r="K5" s="353"/>
      <c r="L5" s="131" t="str">
        <f>F5</f>
        <v>2024/2023</v>
      </c>
      <c r="N5" s="355" t="str">
        <f>B5</f>
        <v>jan-fev</v>
      </c>
      <c r="O5" s="353"/>
      <c r="P5" s="131" t="str">
        <f>F5</f>
        <v>2024/2023</v>
      </c>
    </row>
    <row r="6" spans="1:16" ht="19.5" customHeight="1" thickBot="1" x14ac:dyDescent="0.3">
      <c r="A6" s="363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161</v>
      </c>
      <c r="B7" s="39">
        <v>28482.170000000013</v>
      </c>
      <c r="C7" s="147">
        <v>38436.239999999998</v>
      </c>
      <c r="D7" s="247">
        <f>B7/$B$33</f>
        <v>7.4235230132661673E-2</v>
      </c>
      <c r="E7" s="246">
        <f>C7/$C$33</f>
        <v>0.10283892634005881</v>
      </c>
      <c r="F7" s="52">
        <f>(C7-B7)/B7</f>
        <v>0.34948425629086483</v>
      </c>
      <c r="H7" s="39">
        <v>8788.6410000000014</v>
      </c>
      <c r="I7" s="147">
        <v>11132.674000000003</v>
      </c>
      <c r="J7" s="247">
        <f>H7/$H$33</f>
        <v>0.10234790252178115</v>
      </c>
      <c r="K7" s="246">
        <f>I7/$I$33</f>
        <v>0.12848240296389069</v>
      </c>
      <c r="L7" s="52">
        <f>(I7-H7)/H7</f>
        <v>0.26671165655759532</v>
      </c>
      <c r="N7" s="27">
        <f t="shared" ref="N7:N33" si="0">(H7/B7)*10</f>
        <v>3.0856641189909331</v>
      </c>
      <c r="O7" s="151">
        <f t="shared" ref="O7:O33" si="1">(I7/C7)*10</f>
        <v>2.8964003763115236</v>
      </c>
      <c r="P7" s="61">
        <f>(O7-N7)/N7</f>
        <v>-6.1336469356652497E-2</v>
      </c>
    </row>
    <row r="8" spans="1:16" ht="20.100000000000001" customHeight="1" x14ac:dyDescent="0.25">
      <c r="A8" s="8" t="s">
        <v>160</v>
      </c>
      <c r="B8" s="19">
        <v>26818.640000000003</v>
      </c>
      <c r="C8" s="140">
        <v>34399.919999999998</v>
      </c>
      <c r="D8" s="247">
        <f t="shared" ref="D8:D32" si="2">B8/$B$33</f>
        <v>6.9899446293769235E-2</v>
      </c>
      <c r="E8" s="215">
        <f t="shared" ref="E8:E32" si="3">C8/$C$33</f>
        <v>9.2039461689902971E-2</v>
      </c>
      <c r="F8" s="52">
        <f t="shared" ref="F8:F33" si="4">(C8-B8)/B8</f>
        <v>0.28268696697520806</v>
      </c>
      <c r="H8" s="19">
        <v>8551.646999999999</v>
      </c>
      <c r="I8" s="140">
        <v>10414.325000000001</v>
      </c>
      <c r="J8" s="247">
        <f t="shared" ref="J8:J32" si="5">H8/$H$33</f>
        <v>9.9587994725997109E-2</v>
      </c>
      <c r="K8" s="215">
        <f t="shared" ref="K8:K32" si="6">I8/$I$33</f>
        <v>0.1201919234540525</v>
      </c>
      <c r="L8" s="52">
        <f t="shared" ref="L8:L33" si="7">(I8-H8)/H8</f>
        <v>0.21781511795330208</v>
      </c>
      <c r="N8" s="27">
        <f t="shared" si="0"/>
        <v>3.1886952507658846</v>
      </c>
      <c r="O8" s="152">
        <f t="shared" si="1"/>
        <v>3.0274270986676717</v>
      </c>
      <c r="P8" s="52">
        <f t="shared" ref="P8:P71" si="8">(O8-N8)/N8</f>
        <v>-5.0574965437502471E-2</v>
      </c>
    </row>
    <row r="9" spans="1:16" ht="20.100000000000001" customHeight="1" x14ac:dyDescent="0.25">
      <c r="A9" s="8" t="s">
        <v>163</v>
      </c>
      <c r="B9" s="19">
        <v>16786.639999999996</v>
      </c>
      <c r="C9" s="140">
        <v>16692.66</v>
      </c>
      <c r="D9" s="247">
        <f t="shared" si="2"/>
        <v>4.375228725740149E-2</v>
      </c>
      <c r="E9" s="215">
        <f t="shared" si="3"/>
        <v>4.4662413185047399E-2</v>
      </c>
      <c r="F9" s="52">
        <f t="shared" si="4"/>
        <v>-5.5984997593321803E-3</v>
      </c>
      <c r="H9" s="19">
        <v>5862.9219999999996</v>
      </c>
      <c r="I9" s="140">
        <v>6166.389000000001</v>
      </c>
      <c r="J9" s="247">
        <f t="shared" si="5"/>
        <v>6.827651389433316E-2</v>
      </c>
      <c r="K9" s="215">
        <f t="shared" si="6"/>
        <v>7.1166413058543057E-2</v>
      </c>
      <c r="L9" s="52">
        <f t="shared" si="7"/>
        <v>5.1760367953044825E-2</v>
      </c>
      <c r="N9" s="27">
        <f t="shared" si="0"/>
        <v>3.4926119819094237</v>
      </c>
      <c r="O9" s="152">
        <f t="shared" si="1"/>
        <v>3.6940721251136734</v>
      </c>
      <c r="P9" s="52">
        <f t="shared" si="8"/>
        <v>5.7681799251605034E-2</v>
      </c>
    </row>
    <row r="10" spans="1:16" ht="20.100000000000001" customHeight="1" x14ac:dyDescent="0.25">
      <c r="A10" s="8" t="s">
        <v>162</v>
      </c>
      <c r="B10" s="19">
        <v>22789.26</v>
      </c>
      <c r="C10" s="140">
        <v>21256.15</v>
      </c>
      <c r="D10" s="247">
        <f t="shared" si="2"/>
        <v>5.9397368973398465E-2</v>
      </c>
      <c r="E10" s="215">
        <f t="shared" si="3"/>
        <v>5.687235911013256E-2</v>
      </c>
      <c r="F10" s="52">
        <f t="shared" si="4"/>
        <v>-6.7273355958025707E-2</v>
      </c>
      <c r="H10" s="19">
        <v>5991.8340000000007</v>
      </c>
      <c r="I10" s="140">
        <v>5912.5489999999991</v>
      </c>
      <c r="J10" s="247">
        <f t="shared" si="5"/>
        <v>6.9777755418465037E-2</v>
      </c>
      <c r="K10" s="215">
        <f t="shared" si="6"/>
        <v>6.8236840777134808E-2</v>
      </c>
      <c r="L10" s="52">
        <f t="shared" si="7"/>
        <v>-1.3232175657737124E-2</v>
      </c>
      <c r="N10" s="27">
        <f t="shared" si="0"/>
        <v>2.6292358768999087</v>
      </c>
      <c r="O10" s="152">
        <f t="shared" si="1"/>
        <v>2.7815709806338393</v>
      </c>
      <c r="P10" s="52">
        <f t="shared" si="8"/>
        <v>5.7938926314038672E-2</v>
      </c>
    </row>
    <row r="11" spans="1:16" ht="20.100000000000001" customHeight="1" x14ac:dyDescent="0.25">
      <c r="A11" s="8" t="s">
        <v>159</v>
      </c>
      <c r="B11" s="19">
        <v>25105.749999999996</v>
      </c>
      <c r="C11" s="140">
        <v>23019.969999999998</v>
      </c>
      <c r="D11" s="247">
        <f t="shared" si="2"/>
        <v>6.543501176009657E-2</v>
      </c>
      <c r="E11" s="215">
        <f t="shared" si="3"/>
        <v>6.1591586460599777E-2</v>
      </c>
      <c r="F11" s="52">
        <f t="shared" si="4"/>
        <v>-8.3079772562062448E-2</v>
      </c>
      <c r="H11" s="19">
        <v>4511.625</v>
      </c>
      <c r="I11" s="140">
        <v>4491.393</v>
      </c>
      <c r="J11" s="247">
        <f t="shared" si="5"/>
        <v>5.2540017929373933E-2</v>
      </c>
      <c r="K11" s="215">
        <f t="shared" si="6"/>
        <v>5.1835252275886069E-2</v>
      </c>
      <c r="L11" s="52">
        <f t="shared" si="7"/>
        <v>-4.4844152605768364E-3</v>
      </c>
      <c r="N11" s="27">
        <f t="shared" si="0"/>
        <v>1.797048484908836</v>
      </c>
      <c r="O11" s="152">
        <f t="shared" si="1"/>
        <v>1.9510855140123988</v>
      </c>
      <c r="P11" s="52">
        <f t="shared" si="8"/>
        <v>8.5716679542665292E-2</v>
      </c>
    </row>
    <row r="12" spans="1:16" ht="20.100000000000001" customHeight="1" x14ac:dyDescent="0.25">
      <c r="A12" s="8" t="s">
        <v>168</v>
      </c>
      <c r="B12" s="19">
        <v>22043.739999999998</v>
      </c>
      <c r="C12" s="140">
        <v>18683.57</v>
      </c>
      <c r="D12" s="247">
        <f t="shared" si="2"/>
        <v>5.7454263909124857E-2</v>
      </c>
      <c r="E12" s="215">
        <f t="shared" si="3"/>
        <v>4.9989236173968443E-2</v>
      </c>
      <c r="F12" s="52">
        <f t="shared" si="4"/>
        <v>-0.15243193759316698</v>
      </c>
      <c r="H12" s="19">
        <v>4891.1510000000007</v>
      </c>
      <c r="I12" s="140">
        <v>4160.6249999999991</v>
      </c>
      <c r="J12" s="247">
        <f t="shared" si="5"/>
        <v>5.6959778624170954E-2</v>
      </c>
      <c r="K12" s="215">
        <f t="shared" si="6"/>
        <v>4.8017852479254976E-2</v>
      </c>
      <c r="L12" s="52">
        <f t="shared" si="7"/>
        <v>-0.14935666471961334</v>
      </c>
      <c r="N12" s="27">
        <f t="shared" si="0"/>
        <v>2.2188389991897934</v>
      </c>
      <c r="O12" s="152">
        <f t="shared" si="1"/>
        <v>2.2268897218251111</v>
      </c>
      <c r="P12" s="52">
        <f t="shared" si="8"/>
        <v>3.6283491674057515E-3</v>
      </c>
    </row>
    <row r="13" spans="1:16" ht="20.100000000000001" customHeight="1" x14ac:dyDescent="0.25">
      <c r="A13" s="8" t="s">
        <v>165</v>
      </c>
      <c r="B13" s="19">
        <v>18705.029999999995</v>
      </c>
      <c r="C13" s="140">
        <v>20468.530000000006</v>
      </c>
      <c r="D13" s="247">
        <f t="shared" si="2"/>
        <v>4.8752331956741349E-2</v>
      </c>
      <c r="E13" s="215">
        <f t="shared" si="3"/>
        <v>5.4765025115861614E-2</v>
      </c>
      <c r="F13" s="52">
        <f t="shared" si="4"/>
        <v>9.427945317382605E-2</v>
      </c>
      <c r="H13" s="19">
        <v>3967.1439999999998</v>
      </c>
      <c r="I13" s="140">
        <v>4045.4599999999996</v>
      </c>
      <c r="J13" s="247">
        <f t="shared" si="5"/>
        <v>4.6199277840779811E-2</v>
      </c>
      <c r="K13" s="215">
        <f t="shared" si="6"/>
        <v>4.668873101775018E-2</v>
      </c>
      <c r="L13" s="52">
        <f t="shared" si="7"/>
        <v>1.9741153837622181E-2</v>
      </c>
      <c r="N13" s="27">
        <f t="shared" si="0"/>
        <v>2.1208968924401623</v>
      </c>
      <c r="O13" s="152">
        <f t="shared" si="1"/>
        <v>1.9764291817731896</v>
      </c>
      <c r="P13" s="52">
        <f t="shared" si="8"/>
        <v>-6.8116329078476714E-2</v>
      </c>
    </row>
    <row r="14" spans="1:16" ht="20.100000000000001" customHeight="1" x14ac:dyDescent="0.25">
      <c r="A14" s="8" t="s">
        <v>169</v>
      </c>
      <c r="B14" s="19">
        <v>71345.399999999994</v>
      </c>
      <c r="C14" s="140">
        <v>38652.839999999997</v>
      </c>
      <c r="D14" s="247">
        <f t="shared" si="2"/>
        <v>0.18595290274255077</v>
      </c>
      <c r="E14" s="215">
        <f t="shared" si="3"/>
        <v>0.10341845522855719</v>
      </c>
      <c r="F14" s="52">
        <f t="shared" si="4"/>
        <v>-0.4582294023160568</v>
      </c>
      <c r="H14" s="19">
        <v>9055.4339999999975</v>
      </c>
      <c r="I14" s="140">
        <v>4038.3780000000006</v>
      </c>
      <c r="J14" s="247">
        <f t="shared" si="5"/>
        <v>0.10545483383886342</v>
      </c>
      <c r="K14" s="215">
        <f t="shared" si="6"/>
        <v>4.6606997520677498E-2</v>
      </c>
      <c r="L14" s="52">
        <f t="shared" si="7"/>
        <v>-0.55403816095396408</v>
      </c>
      <c r="N14" s="27">
        <f t="shared" si="0"/>
        <v>1.2692386614974474</v>
      </c>
      <c r="O14" s="152">
        <f t="shared" si="1"/>
        <v>1.0447817029744777</v>
      </c>
      <c r="P14" s="52">
        <f t="shared" si="8"/>
        <v>-0.17684377677099389</v>
      </c>
    </row>
    <row r="15" spans="1:16" ht="20.100000000000001" customHeight="1" x14ac:dyDescent="0.25">
      <c r="A15" s="8" t="s">
        <v>167</v>
      </c>
      <c r="B15" s="19">
        <v>14849.729999999998</v>
      </c>
      <c r="C15" s="140">
        <v>11745.58</v>
      </c>
      <c r="D15" s="247">
        <f t="shared" si="2"/>
        <v>3.8703972483764032E-2</v>
      </c>
      <c r="E15" s="215">
        <f t="shared" si="3"/>
        <v>3.1426144608350561E-2</v>
      </c>
      <c r="F15" s="52">
        <f t="shared" si="4"/>
        <v>-0.20903747071495565</v>
      </c>
      <c r="H15" s="19">
        <v>5214.3220000000001</v>
      </c>
      <c r="I15" s="140">
        <v>3959.7050000000008</v>
      </c>
      <c r="J15" s="247">
        <f t="shared" si="5"/>
        <v>6.0723258553077648E-2</v>
      </c>
      <c r="K15" s="215">
        <f t="shared" si="6"/>
        <v>4.5699030927172812E-2</v>
      </c>
      <c r="L15" s="52">
        <f t="shared" si="7"/>
        <v>-0.24060980507149332</v>
      </c>
      <c r="N15" s="27">
        <f t="shared" si="0"/>
        <v>3.5113917896150304</v>
      </c>
      <c r="O15" s="152">
        <f t="shared" si="1"/>
        <v>3.3712298583807705</v>
      </c>
      <c r="P15" s="52">
        <f t="shared" si="8"/>
        <v>-3.9916346460907595E-2</v>
      </c>
    </row>
    <row r="16" spans="1:16" ht="20.100000000000001" customHeight="1" x14ac:dyDescent="0.25">
      <c r="A16" s="8" t="s">
        <v>170</v>
      </c>
      <c r="B16" s="19">
        <v>14952.77</v>
      </c>
      <c r="C16" s="140">
        <v>13879.4</v>
      </c>
      <c r="D16" s="247">
        <f t="shared" si="2"/>
        <v>3.8972533415493241E-2</v>
      </c>
      <c r="E16" s="215">
        <f t="shared" si="3"/>
        <v>3.7135333587369951E-2</v>
      </c>
      <c r="F16" s="52">
        <f t="shared" si="4"/>
        <v>-7.1784023963452973E-2</v>
      </c>
      <c r="H16" s="19">
        <v>3479.1700000000005</v>
      </c>
      <c r="I16" s="140">
        <v>3322.26</v>
      </c>
      <c r="J16" s="247">
        <f t="shared" si="5"/>
        <v>4.051658863033606E-2</v>
      </c>
      <c r="K16" s="215">
        <f t="shared" si="6"/>
        <v>3.8342266024390489E-2</v>
      </c>
      <c r="L16" s="52">
        <f t="shared" si="7"/>
        <v>-4.5099837030096339E-2</v>
      </c>
      <c r="N16" s="27">
        <f t="shared" si="0"/>
        <v>2.3267728989344452</v>
      </c>
      <c r="O16" s="152">
        <f t="shared" si="1"/>
        <v>2.3936625502543341</v>
      </c>
      <c r="P16" s="52">
        <f t="shared" si="8"/>
        <v>2.8747821220765149E-2</v>
      </c>
    </row>
    <row r="17" spans="1:16" ht="20.100000000000001" customHeight="1" x14ac:dyDescent="0.25">
      <c r="A17" s="8" t="s">
        <v>172</v>
      </c>
      <c r="B17" s="19">
        <v>6672.420000000001</v>
      </c>
      <c r="C17" s="140">
        <v>16866.22</v>
      </c>
      <c r="D17" s="247">
        <f t="shared" si="2"/>
        <v>1.7390832027256851E-2</v>
      </c>
      <c r="E17" s="215">
        <f t="shared" si="3"/>
        <v>4.5126785455997437E-2</v>
      </c>
      <c r="F17" s="52">
        <f t="shared" si="4"/>
        <v>1.5277515504119941</v>
      </c>
      <c r="H17" s="19">
        <v>1499.7339999999999</v>
      </c>
      <c r="I17" s="140">
        <v>3196.9360000000006</v>
      </c>
      <c r="J17" s="247">
        <f t="shared" si="5"/>
        <v>1.7465115396180241E-2</v>
      </c>
      <c r="K17" s="215">
        <f t="shared" si="6"/>
        <v>3.6895899350126375E-2</v>
      </c>
      <c r="L17" s="52">
        <f t="shared" si="7"/>
        <v>1.1316686825797113</v>
      </c>
      <c r="N17" s="27">
        <f t="shared" si="0"/>
        <v>2.2476612683254347</v>
      </c>
      <c r="O17" s="152">
        <f t="shared" si="1"/>
        <v>1.8954667969467967</v>
      </c>
      <c r="P17" s="52">
        <f t="shared" si="8"/>
        <v>-0.15669374933929966</v>
      </c>
    </row>
    <row r="18" spans="1:16" ht="20.100000000000001" customHeight="1" x14ac:dyDescent="0.25">
      <c r="A18" s="8" t="s">
        <v>171</v>
      </c>
      <c r="B18" s="19">
        <v>11447.159999999996</v>
      </c>
      <c r="C18" s="140">
        <v>16981.250000000004</v>
      </c>
      <c r="D18" s="247">
        <f t="shared" si="2"/>
        <v>2.9835597391820876E-2</v>
      </c>
      <c r="E18" s="215">
        <f t="shared" si="3"/>
        <v>4.5434556499598405E-2</v>
      </c>
      <c r="F18" s="52">
        <f t="shared" si="4"/>
        <v>0.48344654918774693</v>
      </c>
      <c r="H18" s="19">
        <v>1943.8100000000002</v>
      </c>
      <c r="I18" s="140">
        <v>2687.4529999999995</v>
      </c>
      <c r="J18" s="247">
        <f t="shared" si="5"/>
        <v>2.2636591527730329E-2</v>
      </c>
      <c r="K18" s="215">
        <f t="shared" si="6"/>
        <v>3.1015946329921881E-2</v>
      </c>
      <c r="L18" s="52">
        <f t="shared" si="7"/>
        <v>0.38256979848853501</v>
      </c>
      <c r="N18" s="27">
        <f t="shared" si="0"/>
        <v>1.698071836158489</v>
      </c>
      <c r="O18" s="152">
        <f t="shared" si="1"/>
        <v>1.5826002208317991</v>
      </c>
      <c r="P18" s="52">
        <f t="shared" si="8"/>
        <v>-6.8001607981390738E-2</v>
      </c>
    </row>
    <row r="19" spans="1:16" ht="20.100000000000001" customHeight="1" x14ac:dyDescent="0.25">
      <c r="A19" s="8" t="s">
        <v>174</v>
      </c>
      <c r="B19" s="19">
        <v>7636.4999999999991</v>
      </c>
      <c r="C19" s="140">
        <v>11085.869999999997</v>
      </c>
      <c r="D19" s="247">
        <f t="shared" si="2"/>
        <v>1.9903586521254193E-2</v>
      </c>
      <c r="E19" s="215">
        <f t="shared" si="3"/>
        <v>2.9661043024642047E-2</v>
      </c>
      <c r="F19" s="52">
        <f t="shared" si="4"/>
        <v>0.451695148300923</v>
      </c>
      <c r="H19" s="19">
        <v>1816.665</v>
      </c>
      <c r="I19" s="140">
        <v>2401.3160000000003</v>
      </c>
      <c r="J19" s="247">
        <f t="shared" si="5"/>
        <v>2.1155927558621581E-2</v>
      </c>
      <c r="K19" s="215">
        <f t="shared" si="6"/>
        <v>2.771363375552343E-2</v>
      </c>
      <c r="L19" s="52">
        <f t="shared" si="7"/>
        <v>0.321826533785811</v>
      </c>
      <c r="N19" s="27">
        <f t="shared" si="0"/>
        <v>2.3789235906501673</v>
      </c>
      <c r="O19" s="152">
        <f t="shared" si="1"/>
        <v>2.1661051410489214</v>
      </c>
      <c r="P19" s="52">
        <f t="shared" si="8"/>
        <v>-8.9459976956671405E-2</v>
      </c>
    </row>
    <row r="20" spans="1:16" ht="20.100000000000001" customHeight="1" x14ac:dyDescent="0.25">
      <c r="A20" s="8" t="s">
        <v>164</v>
      </c>
      <c r="B20" s="19">
        <v>17544.100000000002</v>
      </c>
      <c r="C20" s="140">
        <v>9434.1899999999951</v>
      </c>
      <c r="D20" s="247">
        <f t="shared" si="2"/>
        <v>4.5726512445169357E-2</v>
      </c>
      <c r="E20" s="215">
        <f t="shared" si="3"/>
        <v>2.5241854314785189E-2</v>
      </c>
      <c r="F20" s="52">
        <f t="shared" si="4"/>
        <v>-0.46225853705804265</v>
      </c>
      <c r="H20" s="19">
        <v>3006.85</v>
      </c>
      <c r="I20" s="140">
        <v>2393.6509999999998</v>
      </c>
      <c r="J20" s="247">
        <f t="shared" si="5"/>
        <v>3.5016197691727036E-2</v>
      </c>
      <c r="K20" s="215">
        <f t="shared" si="6"/>
        <v>2.7625171844331359E-2</v>
      </c>
      <c r="L20" s="52">
        <f t="shared" si="7"/>
        <v>-0.20393401732710315</v>
      </c>
      <c r="N20" s="27">
        <f t="shared" si="0"/>
        <v>1.7138810198300281</v>
      </c>
      <c r="O20" s="152">
        <f t="shared" si="1"/>
        <v>2.5372088117792844</v>
      </c>
      <c r="P20" s="52">
        <f t="shared" si="8"/>
        <v>0.48038795133568185</v>
      </c>
    </row>
    <row r="21" spans="1:16" ht="20.100000000000001" customHeight="1" x14ac:dyDescent="0.25">
      <c r="A21" s="8" t="s">
        <v>175</v>
      </c>
      <c r="B21" s="19">
        <v>6912.26</v>
      </c>
      <c r="C21" s="140">
        <v>5540.1900000000005</v>
      </c>
      <c r="D21" s="247">
        <f t="shared" si="2"/>
        <v>1.8015945127663791E-2</v>
      </c>
      <c r="E21" s="215">
        <f t="shared" si="3"/>
        <v>1.4823177067265958E-2</v>
      </c>
      <c r="F21" s="52">
        <f t="shared" si="4"/>
        <v>-0.1984980310347122</v>
      </c>
      <c r="H21" s="19">
        <v>1647.694</v>
      </c>
      <c r="I21" s="140">
        <v>1532.7440000000001</v>
      </c>
      <c r="J21" s="247">
        <f t="shared" si="5"/>
        <v>1.9188179935637789E-2</v>
      </c>
      <c r="K21" s="215">
        <f t="shared" si="6"/>
        <v>1.7689427737530589E-2</v>
      </c>
      <c r="L21" s="52">
        <f t="shared" si="7"/>
        <v>-6.9764167375738345E-2</v>
      </c>
      <c r="N21" s="27">
        <f t="shared" si="0"/>
        <v>2.3837268852734126</v>
      </c>
      <c r="O21" s="152">
        <f t="shared" si="1"/>
        <v>2.7665910374914935</v>
      </c>
      <c r="P21" s="52">
        <f t="shared" si="8"/>
        <v>0.1606157796782019</v>
      </c>
    </row>
    <row r="22" spans="1:16" ht="20.100000000000001" customHeight="1" x14ac:dyDescent="0.25">
      <c r="A22" s="8" t="s">
        <v>178</v>
      </c>
      <c r="B22" s="19">
        <v>6134.4700000000012</v>
      </c>
      <c r="C22" s="140">
        <v>5548.7399999999989</v>
      </c>
      <c r="D22" s="247">
        <f t="shared" si="2"/>
        <v>1.5988732325939666E-2</v>
      </c>
      <c r="E22" s="215">
        <f t="shared" si="3"/>
        <v>1.4846053207601417E-2</v>
      </c>
      <c r="F22" s="52">
        <f t="shared" si="4"/>
        <v>-9.5481761260549358E-2</v>
      </c>
      <c r="H22" s="19">
        <v>1574.7340000000002</v>
      </c>
      <c r="I22" s="140">
        <v>1458.1609999999998</v>
      </c>
      <c r="J22" s="247">
        <f t="shared" si="5"/>
        <v>1.8338526050812012E-2</v>
      </c>
      <c r="K22" s="215">
        <f t="shared" si="6"/>
        <v>1.6828663912033148E-2</v>
      </c>
      <c r="L22" s="52">
        <f t="shared" si="7"/>
        <v>-7.4027105530204029E-2</v>
      </c>
      <c r="N22" s="27">
        <f t="shared" si="0"/>
        <v>2.5670253501932523</v>
      </c>
      <c r="O22" s="152">
        <f t="shared" si="1"/>
        <v>2.627913724557287</v>
      </c>
      <c r="P22" s="52">
        <f t="shared" si="8"/>
        <v>2.371942854380105E-2</v>
      </c>
    </row>
    <row r="23" spans="1:16" ht="20.100000000000001" customHeight="1" x14ac:dyDescent="0.25">
      <c r="A23" s="8" t="s">
        <v>166</v>
      </c>
      <c r="B23" s="19">
        <v>5617.9000000000005</v>
      </c>
      <c r="C23" s="140">
        <v>4286.8199999999988</v>
      </c>
      <c r="D23" s="247">
        <f t="shared" si="2"/>
        <v>1.4642356932855885E-2</v>
      </c>
      <c r="E23" s="215">
        <f t="shared" si="3"/>
        <v>1.146969542840535E-2</v>
      </c>
      <c r="F23" s="52">
        <f t="shared" si="4"/>
        <v>-0.2369355097100343</v>
      </c>
      <c r="H23" s="19">
        <v>1574.8200000000002</v>
      </c>
      <c r="I23" s="140">
        <v>1224.221</v>
      </c>
      <c r="J23" s="247">
        <f t="shared" si="5"/>
        <v>1.833952756169599E-2</v>
      </c>
      <c r="K23" s="215">
        <f t="shared" si="6"/>
        <v>1.4128757910171192E-2</v>
      </c>
      <c r="L23" s="52">
        <f t="shared" si="7"/>
        <v>-0.22262798288058325</v>
      </c>
      <c r="N23" s="27">
        <f t="shared" si="0"/>
        <v>2.803218284412325</v>
      </c>
      <c r="O23" s="152">
        <f t="shared" si="1"/>
        <v>2.8557788757167324</v>
      </c>
      <c r="P23" s="52">
        <f t="shared" si="8"/>
        <v>1.8750088638004991E-2</v>
      </c>
    </row>
    <row r="24" spans="1:16" ht="20.100000000000001" customHeight="1" x14ac:dyDescent="0.25">
      <c r="A24" s="8" t="s">
        <v>177</v>
      </c>
      <c r="B24" s="19">
        <v>1282.24</v>
      </c>
      <c r="C24" s="140">
        <v>3406.4900000000002</v>
      </c>
      <c r="D24" s="247">
        <f t="shared" si="2"/>
        <v>3.3419989237233002E-3</v>
      </c>
      <c r="E24" s="215">
        <f t="shared" si="3"/>
        <v>9.1143091568828532E-3</v>
      </c>
      <c r="F24" s="52">
        <f t="shared" si="4"/>
        <v>1.6566711380084851</v>
      </c>
      <c r="H24" s="19">
        <v>384.94499999999999</v>
      </c>
      <c r="I24" s="140">
        <v>1051.355</v>
      </c>
      <c r="J24" s="247">
        <f t="shared" si="5"/>
        <v>4.4828675259630064E-3</v>
      </c>
      <c r="K24" s="215">
        <f t="shared" si="6"/>
        <v>1.2133708107153883E-2</v>
      </c>
      <c r="L24" s="52">
        <f t="shared" si="7"/>
        <v>1.7311823767031655</v>
      </c>
      <c r="N24" s="27">
        <f t="shared" si="0"/>
        <v>3.0021290865984529</v>
      </c>
      <c r="O24" s="152">
        <f t="shared" si="1"/>
        <v>3.0863293301903134</v>
      </c>
      <c r="P24" s="52">
        <f t="shared" si="8"/>
        <v>2.8046843144664099E-2</v>
      </c>
    </row>
    <row r="25" spans="1:16" ht="20.100000000000001" customHeight="1" x14ac:dyDescent="0.25">
      <c r="A25" s="8" t="s">
        <v>180</v>
      </c>
      <c r="B25" s="19">
        <v>2052.33</v>
      </c>
      <c r="C25" s="140">
        <v>2896.2700000000004</v>
      </c>
      <c r="D25" s="247">
        <f t="shared" si="2"/>
        <v>5.3491426340817943E-3</v>
      </c>
      <c r="E25" s="215">
        <f t="shared" si="3"/>
        <v>7.7491788268291128E-3</v>
      </c>
      <c r="F25" s="52">
        <f t="shared" si="4"/>
        <v>0.41121067274756035</v>
      </c>
      <c r="H25" s="19">
        <v>777.69699999999978</v>
      </c>
      <c r="I25" s="140">
        <v>1044.1299999999999</v>
      </c>
      <c r="J25" s="247">
        <f t="shared" si="5"/>
        <v>9.0566512783354786E-3</v>
      </c>
      <c r="K25" s="215">
        <f t="shared" si="6"/>
        <v>1.2050324244353794E-2</v>
      </c>
      <c r="L25" s="52">
        <f t="shared" si="7"/>
        <v>0.34259229494263216</v>
      </c>
      <c r="N25" s="27">
        <f t="shared" si="0"/>
        <v>3.7893369974614211</v>
      </c>
      <c r="O25" s="152">
        <f t="shared" si="1"/>
        <v>3.6050851612591357</v>
      </c>
      <c r="P25" s="52">
        <f t="shared" si="8"/>
        <v>-4.8623766195965319E-2</v>
      </c>
    </row>
    <row r="26" spans="1:16" ht="20.100000000000001" customHeight="1" x14ac:dyDescent="0.25">
      <c r="A26" s="8" t="s">
        <v>182</v>
      </c>
      <c r="B26" s="19">
        <v>10916.71</v>
      </c>
      <c r="C26" s="140">
        <v>13426.440000000002</v>
      </c>
      <c r="D26" s="247">
        <f t="shared" si="2"/>
        <v>2.8453045506768925E-2</v>
      </c>
      <c r="E26" s="215">
        <f t="shared" si="3"/>
        <v>3.5923406508264588E-2</v>
      </c>
      <c r="F26" s="52">
        <f t="shared" si="4"/>
        <v>0.22989801872542218</v>
      </c>
      <c r="H26" s="19">
        <v>869.04600000000005</v>
      </c>
      <c r="I26" s="140">
        <v>949.87900000000002</v>
      </c>
      <c r="J26" s="247">
        <f t="shared" si="5"/>
        <v>1.0120453810201579E-2</v>
      </c>
      <c r="K26" s="215">
        <f t="shared" si="6"/>
        <v>1.0962571655734955E-2</v>
      </c>
      <c r="L26" s="52">
        <f t="shared" si="7"/>
        <v>9.3013488353896071E-2</v>
      </c>
      <c r="N26" s="27">
        <f t="shared" si="0"/>
        <v>0.79606951178514418</v>
      </c>
      <c r="O26" s="152">
        <f t="shared" si="1"/>
        <v>0.70746899401479468</v>
      </c>
      <c r="P26" s="52">
        <f t="shared" si="8"/>
        <v>-0.11129746392581658</v>
      </c>
    </row>
    <row r="27" spans="1:16" ht="20.100000000000001" customHeight="1" x14ac:dyDescent="0.25">
      <c r="A27" s="8" t="s">
        <v>179</v>
      </c>
      <c r="B27" s="19">
        <v>2254.91</v>
      </c>
      <c r="C27" s="140">
        <v>2995.1700000000005</v>
      </c>
      <c r="D27" s="247">
        <f t="shared" si="2"/>
        <v>5.8771421832830876E-3</v>
      </c>
      <c r="E27" s="215">
        <f t="shared" si="3"/>
        <v>8.0137928945691363E-3</v>
      </c>
      <c r="F27" s="52">
        <f t="shared" si="4"/>
        <v>0.32828804697305025</v>
      </c>
      <c r="H27" s="19">
        <v>658.27300000000014</v>
      </c>
      <c r="I27" s="140">
        <v>943.30500000000006</v>
      </c>
      <c r="J27" s="247">
        <f t="shared" si="5"/>
        <v>7.6659020247522285E-3</v>
      </c>
      <c r="K27" s="215">
        <f t="shared" si="6"/>
        <v>1.088670099635118E-2</v>
      </c>
      <c r="L27" s="52">
        <f t="shared" si="7"/>
        <v>0.43299968250254811</v>
      </c>
      <c r="N27" s="27">
        <f t="shared" si="0"/>
        <v>2.9192872442802602</v>
      </c>
      <c r="O27" s="152">
        <f t="shared" si="1"/>
        <v>3.1494205671130517</v>
      </c>
      <c r="P27" s="52">
        <f t="shared" si="8"/>
        <v>7.8832024249648677E-2</v>
      </c>
    </row>
    <row r="28" spans="1:16" ht="20.100000000000001" customHeight="1" x14ac:dyDescent="0.25">
      <c r="A28" s="8" t="s">
        <v>183</v>
      </c>
      <c r="B28" s="19">
        <v>1640.0400000000002</v>
      </c>
      <c r="C28" s="140">
        <v>1860.9899999999996</v>
      </c>
      <c r="D28" s="247">
        <f t="shared" si="2"/>
        <v>4.2745600783497331E-3</v>
      </c>
      <c r="E28" s="215">
        <f t="shared" si="3"/>
        <v>4.979212678700779E-3</v>
      </c>
      <c r="F28" s="52">
        <f t="shared" si="4"/>
        <v>0.13472232384575947</v>
      </c>
      <c r="H28" s="19">
        <v>485.93599999999998</v>
      </c>
      <c r="I28" s="140">
        <v>779.33600000000001</v>
      </c>
      <c r="J28" s="247">
        <f t="shared" si="5"/>
        <v>5.6589557315885625E-3</v>
      </c>
      <c r="K28" s="215">
        <f t="shared" si="6"/>
        <v>8.994331640023473E-3</v>
      </c>
      <c r="L28" s="52">
        <f t="shared" si="7"/>
        <v>0.60378321425043635</v>
      </c>
      <c r="N28" s="27">
        <f t="shared" si="0"/>
        <v>2.9629521231189475</v>
      </c>
      <c r="O28" s="152">
        <f t="shared" si="1"/>
        <v>4.1877495311635213</v>
      </c>
      <c r="P28" s="52">
        <f t="shared" si="8"/>
        <v>0.41337063750975916</v>
      </c>
    </row>
    <row r="29" spans="1:16" ht="20.100000000000001" customHeight="1" x14ac:dyDescent="0.25">
      <c r="A29" s="8" t="s">
        <v>176</v>
      </c>
      <c r="B29" s="19">
        <v>371.13</v>
      </c>
      <c r="C29" s="140">
        <v>392.38</v>
      </c>
      <c r="D29" s="247">
        <f t="shared" si="2"/>
        <v>9.6730414006849607E-4</v>
      </c>
      <c r="E29" s="215">
        <f t="shared" si="3"/>
        <v>1.0498409292197229E-3</v>
      </c>
      <c r="F29" s="52">
        <f>(C29-B29)/B29</f>
        <v>5.7257564734729073E-2</v>
      </c>
      <c r="H29" s="19">
        <v>715.20500000000004</v>
      </c>
      <c r="I29" s="140">
        <v>753.875</v>
      </c>
      <c r="J29" s="247">
        <f t="shared" si="5"/>
        <v>8.3289022299455045E-3</v>
      </c>
      <c r="K29" s="215">
        <f t="shared" si="6"/>
        <v>8.7004857534140542E-3</v>
      </c>
      <c r="L29" s="52">
        <f>(I29-H29)/H29</f>
        <v>5.406841395124469E-2</v>
      </c>
      <c r="N29" s="27">
        <f t="shared" si="0"/>
        <v>19.271010158165605</v>
      </c>
      <c r="O29" s="152">
        <f t="shared" si="1"/>
        <v>19.212880371068863</v>
      </c>
      <c r="P29" s="52">
        <f>(O29-N29)/N29</f>
        <v>-3.0164369495758641E-3</v>
      </c>
    </row>
    <row r="30" spans="1:16" ht="20.100000000000001" customHeight="1" x14ac:dyDescent="0.25">
      <c r="A30" s="8" t="s">
        <v>196</v>
      </c>
      <c r="B30" s="19">
        <v>3357.51</v>
      </c>
      <c r="C30" s="140">
        <v>5621.7300000000014</v>
      </c>
      <c r="D30" s="247">
        <f t="shared" si="2"/>
        <v>8.7509318118216706E-3</v>
      </c>
      <c r="E30" s="215">
        <f t="shared" si="3"/>
        <v>1.5041343205623106E-2</v>
      </c>
      <c r="F30" s="52">
        <f t="shared" si="4"/>
        <v>0.67437475986668727</v>
      </c>
      <c r="H30" s="19">
        <v>321.375</v>
      </c>
      <c r="I30" s="140">
        <v>670.322</v>
      </c>
      <c r="J30" s="247">
        <f t="shared" si="5"/>
        <v>3.7425646550971205E-3</v>
      </c>
      <c r="K30" s="215">
        <f t="shared" si="6"/>
        <v>7.7361989868347083E-3</v>
      </c>
      <c r="L30" s="52">
        <f t="shared" si="7"/>
        <v>1.0857938545313108</v>
      </c>
      <c r="N30" s="27">
        <f t="shared" si="0"/>
        <v>0.95718255492909921</v>
      </c>
      <c r="O30" s="152">
        <f t="shared" si="1"/>
        <v>1.1923767238910439</v>
      </c>
      <c r="P30" s="52">
        <f t="shared" si="8"/>
        <v>0.24571506004867177</v>
      </c>
    </row>
    <row r="31" spans="1:16" ht="20.100000000000001" customHeight="1" x14ac:dyDescent="0.25">
      <c r="A31" s="8" t="s">
        <v>181</v>
      </c>
      <c r="B31" s="19">
        <v>2540.2000000000003</v>
      </c>
      <c r="C31" s="140">
        <v>2214.84</v>
      </c>
      <c r="D31" s="247">
        <f t="shared" si="2"/>
        <v>6.6207150502573062E-3</v>
      </c>
      <c r="E31" s="215">
        <f t="shared" si="3"/>
        <v>5.9259638199526251E-3</v>
      </c>
      <c r="F31" s="52">
        <f t="shared" si="4"/>
        <v>-0.12808440280292893</v>
      </c>
      <c r="H31" s="19">
        <v>760.43999999999983</v>
      </c>
      <c r="I31" s="140">
        <v>585.44100000000003</v>
      </c>
      <c r="J31" s="247">
        <f t="shared" si="5"/>
        <v>8.8556853094424078E-3</v>
      </c>
      <c r="K31" s="215">
        <f t="shared" si="6"/>
        <v>6.7565857469268483E-3</v>
      </c>
      <c r="L31" s="52">
        <f t="shared" si="7"/>
        <v>-0.23012860975224847</v>
      </c>
      <c r="N31" s="27">
        <f t="shared" si="0"/>
        <v>2.9936225494055573</v>
      </c>
      <c r="O31" s="152">
        <f t="shared" si="1"/>
        <v>2.6432654277509888</v>
      </c>
      <c r="P31" s="52">
        <f t="shared" si="8"/>
        <v>-0.11703450113446626</v>
      </c>
    </row>
    <row r="32" spans="1:16" ht="20.100000000000001" customHeight="1" thickBot="1" x14ac:dyDescent="0.3">
      <c r="A32" s="8" t="s">
        <v>17</v>
      </c>
      <c r="B32" s="19">
        <f>B33-SUM(B7:B31)</f>
        <v>35415.560000000056</v>
      </c>
      <c r="C32" s="140">
        <f>C33-SUM(C7:C31)</f>
        <v>33959.410000000207</v>
      </c>
      <c r="D32" s="247">
        <f t="shared" si="2"/>
        <v>9.2306247974683481E-2</v>
      </c>
      <c r="E32" s="215">
        <f t="shared" si="3"/>
        <v>9.0860845481812946E-2</v>
      </c>
      <c r="F32" s="52">
        <f t="shared" si="4"/>
        <v>-4.1116108286861658E-2</v>
      </c>
      <c r="H32" s="19">
        <f>H33-SUM(H7:H31)</f>
        <v>7519.1459999999643</v>
      </c>
      <c r="I32" s="142">
        <f>I33-SUM(I7:I31)</f>
        <v>7331.5779999999941</v>
      </c>
      <c r="J32" s="247">
        <f t="shared" si="5"/>
        <v>8.7564029735090657E-2</v>
      </c>
      <c r="K32" s="215">
        <f t="shared" si="6"/>
        <v>8.4613881530815921E-2</v>
      </c>
      <c r="L32" s="52">
        <f t="shared" si="7"/>
        <v>-2.4945386085064858E-2</v>
      </c>
      <c r="N32" s="27">
        <f t="shared" si="0"/>
        <v>2.123119329469858</v>
      </c>
      <c r="O32" s="152">
        <f t="shared" si="1"/>
        <v>2.1589238446721981</v>
      </c>
      <c r="P32" s="52">
        <f t="shared" si="8"/>
        <v>1.6864108722179288E-2</v>
      </c>
    </row>
    <row r="33" spans="1:16" ht="26.25" customHeight="1" thickBot="1" x14ac:dyDescent="0.3">
      <c r="A33" s="12" t="s">
        <v>18</v>
      </c>
      <c r="B33" s="17">
        <v>383674.57</v>
      </c>
      <c r="C33" s="145">
        <v>373751.86000000022</v>
      </c>
      <c r="D33" s="243">
        <f>SUM(D7:D32)</f>
        <v>1</v>
      </c>
      <c r="E33" s="244">
        <f>SUM(E7:E32)</f>
        <v>1</v>
      </c>
      <c r="F33" s="57">
        <f t="shared" si="4"/>
        <v>-2.586230825775028E-2</v>
      </c>
      <c r="G33" s="1"/>
      <c r="H33" s="17">
        <v>85870.25999999998</v>
      </c>
      <c r="I33" s="145">
        <v>86647.46100000001</v>
      </c>
      <c r="J33" s="243">
        <f>SUM(J7:J32)</f>
        <v>0.99999999999999989</v>
      </c>
      <c r="K33" s="244">
        <f>SUM(K7:K32)</f>
        <v>1</v>
      </c>
      <c r="L33" s="57">
        <f t="shared" si="7"/>
        <v>9.050875122539867E-3</v>
      </c>
      <c r="N33" s="29">
        <f t="shared" si="0"/>
        <v>2.238101420169702</v>
      </c>
      <c r="O33" s="146">
        <f t="shared" si="1"/>
        <v>2.318315178418108</v>
      </c>
      <c r="P33" s="57">
        <f t="shared" si="8"/>
        <v>3.5840090858046902E-2</v>
      </c>
    </row>
    <row r="35" spans="1:16" ht="15.75" thickBot="1" x14ac:dyDescent="0.3"/>
    <row r="36" spans="1:16" x14ac:dyDescent="0.25">
      <c r="A36" s="361" t="s">
        <v>2</v>
      </c>
      <c r="B36" s="349" t="s">
        <v>1</v>
      </c>
      <c r="C36" s="347"/>
      <c r="D36" s="349" t="s">
        <v>104</v>
      </c>
      <c r="E36" s="347"/>
      <c r="F36" s="130" t="s">
        <v>0</v>
      </c>
      <c r="H36" s="359" t="s">
        <v>19</v>
      </c>
      <c r="I36" s="360"/>
      <c r="J36" s="349" t="s">
        <v>104</v>
      </c>
      <c r="K36" s="350"/>
      <c r="L36" s="130" t="s">
        <v>0</v>
      </c>
      <c r="N36" s="357" t="s">
        <v>22</v>
      </c>
      <c r="O36" s="347"/>
      <c r="P36" s="130" t="s">
        <v>0</v>
      </c>
    </row>
    <row r="37" spans="1:16" x14ac:dyDescent="0.25">
      <c r="A37" s="362"/>
      <c r="B37" s="352" t="s">
        <v>56</v>
      </c>
      <c r="C37" s="354"/>
      <c r="D37" s="352" t="s">
        <v>56</v>
      </c>
      <c r="E37" s="354"/>
      <c r="F37" s="131" t="str">
        <f>F5</f>
        <v>2024/2023</v>
      </c>
      <c r="H37" s="355" t="s">
        <v>56</v>
      </c>
      <c r="I37" s="354"/>
      <c r="J37" s="352" t="s">
        <v>56</v>
      </c>
      <c r="K37" s="353"/>
      <c r="L37" s="131" t="str">
        <f>F37</f>
        <v>2024/2023</v>
      </c>
      <c r="N37" s="355" t="str">
        <f>B5</f>
        <v>jan-fev</v>
      </c>
      <c r="O37" s="353"/>
      <c r="P37" s="131" t="str">
        <f>P5</f>
        <v>2024/2023</v>
      </c>
    </row>
    <row r="38" spans="1:16" ht="19.5" customHeight="1" thickBot="1" x14ac:dyDescent="0.3">
      <c r="A38" s="363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159</v>
      </c>
      <c r="B39" s="39">
        <v>25105.749999999996</v>
      </c>
      <c r="C39" s="147">
        <v>23019.969999999998</v>
      </c>
      <c r="D39" s="247">
        <f t="shared" ref="D39:D61" si="9">B39/$B$62</f>
        <v>0.17592352008628506</v>
      </c>
      <c r="E39" s="246">
        <f t="shared" ref="E39:E61" si="10">C39/$C$62</f>
        <v>0.16635553852653318</v>
      </c>
      <c r="F39" s="52">
        <f>(C39-B39)/B39</f>
        <v>-8.3079772562062448E-2</v>
      </c>
      <c r="H39" s="39">
        <v>4511.625</v>
      </c>
      <c r="I39" s="147">
        <v>4491.393</v>
      </c>
      <c r="J39" s="247">
        <f t="shared" ref="J39:J61" si="11">H39/$H$62</f>
        <v>0.14993570872461404</v>
      </c>
      <c r="K39" s="246">
        <f t="shared" ref="K39:K61" si="12">I39/$I$62</f>
        <v>0.14834091685094539</v>
      </c>
      <c r="L39" s="52">
        <f>(I39-H39)/H39</f>
        <v>-4.4844152605768364E-3</v>
      </c>
      <c r="N39" s="27">
        <f t="shared" ref="N39:N62" si="13">(H39/B39)*10</f>
        <v>1.797048484908836</v>
      </c>
      <c r="O39" s="151">
        <f t="shared" ref="O39:O62" si="14">(I39/C39)*10</f>
        <v>1.9510855140123988</v>
      </c>
      <c r="P39" s="61">
        <f t="shared" si="8"/>
        <v>8.5716679542665292E-2</v>
      </c>
    </row>
    <row r="40" spans="1:16" ht="20.100000000000001" customHeight="1" x14ac:dyDescent="0.25">
      <c r="A40" s="38" t="s">
        <v>168</v>
      </c>
      <c r="B40" s="19">
        <v>22043.739999999998</v>
      </c>
      <c r="C40" s="140">
        <v>18683.57</v>
      </c>
      <c r="D40" s="247">
        <f t="shared" si="9"/>
        <v>0.15446709764364122</v>
      </c>
      <c r="E40" s="215">
        <f t="shared" si="10"/>
        <v>0.1350182189181037</v>
      </c>
      <c r="F40" s="52">
        <f t="shared" ref="F40:F62" si="15">(C40-B40)/B40</f>
        <v>-0.15243193759316698</v>
      </c>
      <c r="H40" s="19">
        <v>4891.1510000000007</v>
      </c>
      <c r="I40" s="140">
        <v>4160.6249999999991</v>
      </c>
      <c r="J40" s="247">
        <f t="shared" si="11"/>
        <v>0.16254856989756569</v>
      </c>
      <c r="K40" s="215">
        <f t="shared" si="12"/>
        <v>0.13741637108419694</v>
      </c>
      <c r="L40" s="52">
        <f t="shared" ref="L40:L62" si="16">(I40-H40)/H40</f>
        <v>-0.14935666471961334</v>
      </c>
      <c r="N40" s="27">
        <f t="shared" si="13"/>
        <v>2.2188389991897934</v>
      </c>
      <c r="O40" s="152">
        <f t="shared" si="14"/>
        <v>2.2268897218251111</v>
      </c>
      <c r="P40" s="52">
        <f t="shared" si="8"/>
        <v>3.6283491674057515E-3</v>
      </c>
    </row>
    <row r="41" spans="1:16" ht="20.100000000000001" customHeight="1" x14ac:dyDescent="0.25">
      <c r="A41" s="38" t="s">
        <v>165</v>
      </c>
      <c r="B41" s="19">
        <v>18705.029999999995</v>
      </c>
      <c r="C41" s="140">
        <v>20468.530000000006</v>
      </c>
      <c r="D41" s="247">
        <f t="shared" si="9"/>
        <v>0.13107175531181359</v>
      </c>
      <c r="E41" s="215">
        <f t="shared" si="10"/>
        <v>0.14791736613890033</v>
      </c>
      <c r="F41" s="52">
        <f t="shared" si="15"/>
        <v>9.427945317382605E-2</v>
      </c>
      <c r="H41" s="19">
        <v>3967.1439999999998</v>
      </c>
      <c r="I41" s="140">
        <v>4045.4599999999996</v>
      </c>
      <c r="J41" s="247">
        <f t="shared" si="11"/>
        <v>0.1318408660410828</v>
      </c>
      <c r="K41" s="215">
        <f t="shared" si="12"/>
        <v>0.13361272226318771</v>
      </c>
      <c r="L41" s="52">
        <f t="shared" si="16"/>
        <v>1.9741153837622181E-2</v>
      </c>
      <c r="N41" s="27">
        <f t="shared" si="13"/>
        <v>2.1208968924401623</v>
      </c>
      <c r="O41" s="152">
        <f t="shared" si="14"/>
        <v>1.9764291817731896</v>
      </c>
      <c r="P41" s="52">
        <f t="shared" si="8"/>
        <v>-6.8116329078476714E-2</v>
      </c>
    </row>
    <row r="42" spans="1:16" ht="20.100000000000001" customHeight="1" x14ac:dyDescent="0.25">
      <c r="A42" s="38" t="s">
        <v>170</v>
      </c>
      <c r="B42" s="19">
        <v>14952.77</v>
      </c>
      <c r="C42" s="140">
        <v>13879.4</v>
      </c>
      <c r="D42" s="247">
        <f t="shared" si="9"/>
        <v>0.10477854409609755</v>
      </c>
      <c r="E42" s="215">
        <f t="shared" si="10"/>
        <v>0.10030052434582515</v>
      </c>
      <c r="F42" s="52">
        <f t="shared" si="15"/>
        <v>-7.1784023963452973E-2</v>
      </c>
      <c r="H42" s="19">
        <v>3479.1700000000005</v>
      </c>
      <c r="I42" s="140">
        <v>3322.26</v>
      </c>
      <c r="J42" s="247">
        <f t="shared" si="11"/>
        <v>0.11562393144896031</v>
      </c>
      <c r="K42" s="215">
        <f t="shared" si="12"/>
        <v>0.10972700327431197</v>
      </c>
      <c r="L42" s="52">
        <f t="shared" si="16"/>
        <v>-4.5099837030096339E-2</v>
      </c>
      <c r="N42" s="27">
        <f t="shared" si="13"/>
        <v>2.3267728989344452</v>
      </c>
      <c r="O42" s="152">
        <f t="shared" si="14"/>
        <v>2.3936625502543341</v>
      </c>
      <c r="P42" s="52">
        <f t="shared" si="8"/>
        <v>2.8747821220765149E-2</v>
      </c>
    </row>
    <row r="43" spans="1:16" ht="20.100000000000001" customHeight="1" x14ac:dyDescent="0.25">
      <c r="A43" s="38" t="s">
        <v>171</v>
      </c>
      <c r="B43" s="19">
        <v>11447.159999999996</v>
      </c>
      <c r="C43" s="140">
        <v>16981.250000000004</v>
      </c>
      <c r="D43" s="247">
        <f t="shared" si="9"/>
        <v>8.0213683406825859E-2</v>
      </c>
      <c r="E43" s="215">
        <f t="shared" si="10"/>
        <v>0.12271627585108461</v>
      </c>
      <c r="F43" s="52">
        <f t="shared" si="15"/>
        <v>0.48344654918774693</v>
      </c>
      <c r="H43" s="19">
        <v>1943.8100000000002</v>
      </c>
      <c r="I43" s="140">
        <v>2687.4529999999995</v>
      </c>
      <c r="J43" s="247">
        <f t="shared" si="11"/>
        <v>6.4599014762085072E-2</v>
      </c>
      <c r="K43" s="215">
        <f t="shared" si="12"/>
        <v>8.8760712325513191E-2</v>
      </c>
      <c r="L43" s="52">
        <f t="shared" si="16"/>
        <v>0.38256979848853501</v>
      </c>
      <c r="N43" s="27">
        <f t="shared" si="13"/>
        <v>1.698071836158489</v>
      </c>
      <c r="O43" s="152">
        <f t="shared" si="14"/>
        <v>1.5826002208317991</v>
      </c>
      <c r="P43" s="52">
        <f t="shared" si="8"/>
        <v>-6.8001607981390738E-2</v>
      </c>
    </row>
    <row r="44" spans="1:16" ht="20.100000000000001" customHeight="1" x14ac:dyDescent="0.25">
      <c r="A44" s="38" t="s">
        <v>174</v>
      </c>
      <c r="B44" s="19">
        <v>7636.4999999999991</v>
      </c>
      <c r="C44" s="140">
        <v>11085.869999999997</v>
      </c>
      <c r="D44" s="247">
        <f t="shared" si="9"/>
        <v>5.3511245875503252E-2</v>
      </c>
      <c r="E44" s="215">
        <f t="shared" si="10"/>
        <v>8.0112870428811933E-2</v>
      </c>
      <c r="F44" s="52">
        <f t="shared" si="15"/>
        <v>0.451695148300923</v>
      </c>
      <c r="H44" s="19">
        <v>1816.665</v>
      </c>
      <c r="I44" s="140">
        <v>2401.3160000000003</v>
      </c>
      <c r="J44" s="247">
        <f t="shared" si="11"/>
        <v>6.0373580315341138E-2</v>
      </c>
      <c r="K44" s="215">
        <f t="shared" si="12"/>
        <v>7.9310231166331874E-2</v>
      </c>
      <c r="L44" s="52">
        <f t="shared" si="16"/>
        <v>0.321826533785811</v>
      </c>
      <c r="N44" s="27">
        <f t="shared" si="13"/>
        <v>2.3789235906501673</v>
      </c>
      <c r="O44" s="152">
        <f t="shared" si="14"/>
        <v>2.1661051410489214</v>
      </c>
      <c r="P44" s="52">
        <f t="shared" si="8"/>
        <v>-8.9459976956671405E-2</v>
      </c>
    </row>
    <row r="45" spans="1:16" ht="20.100000000000001" customHeight="1" x14ac:dyDescent="0.25">
      <c r="A45" s="38" t="s">
        <v>164</v>
      </c>
      <c r="B45" s="19">
        <v>17544.100000000002</v>
      </c>
      <c r="C45" s="140">
        <v>9434.1899999999951</v>
      </c>
      <c r="D45" s="247">
        <f t="shared" si="9"/>
        <v>0.12293677061015083</v>
      </c>
      <c r="E45" s="215">
        <f t="shared" si="10"/>
        <v>6.8176881117205337E-2</v>
      </c>
      <c r="F45" s="52">
        <f t="shared" si="15"/>
        <v>-0.46225853705804265</v>
      </c>
      <c r="H45" s="19">
        <v>3006.85</v>
      </c>
      <c r="I45" s="140">
        <v>2393.6509999999998</v>
      </c>
      <c r="J45" s="247">
        <f t="shared" si="11"/>
        <v>9.9927229275173737E-2</v>
      </c>
      <c r="K45" s="215">
        <f t="shared" si="12"/>
        <v>7.9057072930643624E-2</v>
      </c>
      <c r="L45" s="52">
        <f t="shared" si="16"/>
        <v>-0.20393401732710315</v>
      </c>
      <c r="N45" s="27">
        <f t="shared" si="13"/>
        <v>1.7138810198300281</v>
      </c>
      <c r="O45" s="152">
        <f t="shared" si="14"/>
        <v>2.5372088117792844</v>
      </c>
      <c r="P45" s="52">
        <f t="shared" si="8"/>
        <v>0.48038795133568185</v>
      </c>
    </row>
    <row r="46" spans="1:16" ht="20.100000000000001" customHeight="1" x14ac:dyDescent="0.25">
      <c r="A46" s="38" t="s">
        <v>175</v>
      </c>
      <c r="B46" s="19">
        <v>6912.26</v>
      </c>
      <c r="C46" s="140">
        <v>5540.1900000000005</v>
      </c>
      <c r="D46" s="247">
        <f t="shared" si="9"/>
        <v>4.8436278977988106E-2</v>
      </c>
      <c r="E46" s="215">
        <f t="shared" si="10"/>
        <v>4.0036598266171237E-2</v>
      </c>
      <c r="F46" s="52">
        <f t="shared" si="15"/>
        <v>-0.1984980310347122</v>
      </c>
      <c r="H46" s="19">
        <v>1647.694</v>
      </c>
      <c r="I46" s="140">
        <v>1532.7440000000001</v>
      </c>
      <c r="J46" s="247">
        <f t="shared" si="11"/>
        <v>5.4758134297796072E-2</v>
      </c>
      <c r="K46" s="215">
        <f t="shared" si="12"/>
        <v>5.0623192015881363E-2</v>
      </c>
      <c r="L46" s="52">
        <f t="shared" si="16"/>
        <v>-6.9764167375738345E-2</v>
      </c>
      <c r="N46" s="27">
        <f t="shared" si="13"/>
        <v>2.3837268852734126</v>
      </c>
      <c r="O46" s="152">
        <f t="shared" si="14"/>
        <v>2.7665910374914935</v>
      </c>
      <c r="P46" s="52">
        <f t="shared" si="8"/>
        <v>0.1606157796782019</v>
      </c>
    </row>
    <row r="47" spans="1:16" ht="20.100000000000001" customHeight="1" x14ac:dyDescent="0.25">
      <c r="A47" s="38" t="s">
        <v>166</v>
      </c>
      <c r="B47" s="19">
        <v>5617.9000000000005</v>
      </c>
      <c r="C47" s="140">
        <v>4286.8199999999988</v>
      </c>
      <c r="D47" s="247">
        <f t="shared" si="9"/>
        <v>3.9366310247363298E-2</v>
      </c>
      <c r="E47" s="215">
        <f t="shared" si="10"/>
        <v>3.0979026022462792E-2</v>
      </c>
      <c r="F47" s="52">
        <f t="shared" si="15"/>
        <v>-0.2369355097100343</v>
      </c>
      <c r="H47" s="19">
        <v>1574.8200000000002</v>
      </c>
      <c r="I47" s="140">
        <v>1224.221</v>
      </c>
      <c r="J47" s="247">
        <f t="shared" si="11"/>
        <v>5.2336298520753992E-2</v>
      </c>
      <c r="K47" s="215">
        <f t="shared" si="12"/>
        <v>4.0433350091648897E-2</v>
      </c>
      <c r="L47" s="52">
        <f t="shared" si="16"/>
        <v>-0.22262798288058325</v>
      </c>
      <c r="N47" s="27">
        <f t="shared" si="13"/>
        <v>2.803218284412325</v>
      </c>
      <c r="O47" s="152">
        <f t="shared" si="14"/>
        <v>2.8557788757167324</v>
      </c>
      <c r="P47" s="52">
        <f t="shared" si="8"/>
        <v>1.8750088638004991E-2</v>
      </c>
    </row>
    <row r="48" spans="1:16" ht="20.100000000000001" customHeight="1" x14ac:dyDescent="0.25">
      <c r="A48" s="38" t="s">
        <v>177</v>
      </c>
      <c r="B48" s="19">
        <v>1282.24</v>
      </c>
      <c r="C48" s="140">
        <v>3406.4900000000002</v>
      </c>
      <c r="D48" s="247">
        <f t="shared" si="9"/>
        <v>8.9850402555366072E-3</v>
      </c>
      <c r="E48" s="215">
        <f t="shared" si="10"/>
        <v>2.4617255297693701E-2</v>
      </c>
      <c r="F48" s="52">
        <f t="shared" si="15"/>
        <v>1.6566711380084851</v>
      </c>
      <c r="H48" s="19">
        <v>384.94499999999999</v>
      </c>
      <c r="I48" s="140">
        <v>1051.355</v>
      </c>
      <c r="J48" s="247">
        <f t="shared" si="11"/>
        <v>1.2792951851050687E-2</v>
      </c>
      <c r="K48" s="215">
        <f t="shared" si="12"/>
        <v>3.4723963063536339E-2</v>
      </c>
      <c r="L48" s="52">
        <f t="shared" si="16"/>
        <v>1.7311823767031655</v>
      </c>
      <c r="N48" s="27">
        <f t="shared" si="13"/>
        <v>3.0021290865984529</v>
      </c>
      <c r="O48" s="152">
        <f t="shared" si="14"/>
        <v>3.0863293301903134</v>
      </c>
      <c r="P48" s="52">
        <f t="shared" si="8"/>
        <v>2.8046843144664099E-2</v>
      </c>
    </row>
    <row r="49" spans="1:16" ht="20.100000000000001" customHeight="1" x14ac:dyDescent="0.25">
      <c r="A49" s="38" t="s">
        <v>179</v>
      </c>
      <c r="B49" s="19">
        <v>2254.91</v>
      </c>
      <c r="C49" s="140">
        <v>2995.1700000000005</v>
      </c>
      <c r="D49" s="247">
        <f t="shared" si="9"/>
        <v>1.5800830673362281E-2</v>
      </c>
      <c r="E49" s="215">
        <f t="shared" si="10"/>
        <v>2.1644820489710302E-2</v>
      </c>
      <c r="F49" s="52">
        <f t="shared" si="15"/>
        <v>0.32828804697305025</v>
      </c>
      <c r="H49" s="19">
        <v>658.27300000000014</v>
      </c>
      <c r="I49" s="140">
        <v>943.30500000000006</v>
      </c>
      <c r="J49" s="247">
        <f t="shared" si="11"/>
        <v>2.1876514291253792E-2</v>
      </c>
      <c r="K49" s="215">
        <f t="shared" si="12"/>
        <v>3.1155307177546263E-2</v>
      </c>
      <c r="L49" s="52">
        <f t="shared" si="16"/>
        <v>0.43299968250254811</v>
      </c>
      <c r="N49" s="27">
        <f t="shared" si="13"/>
        <v>2.9192872442802602</v>
      </c>
      <c r="O49" s="152">
        <f t="shared" si="14"/>
        <v>3.1494205671130517</v>
      </c>
      <c r="P49" s="52">
        <f t="shared" si="8"/>
        <v>7.8832024249648677E-2</v>
      </c>
    </row>
    <row r="50" spans="1:16" ht="20.100000000000001" customHeight="1" x14ac:dyDescent="0.25">
      <c r="A50" s="38" t="s">
        <v>173</v>
      </c>
      <c r="B50" s="19">
        <v>4186.63</v>
      </c>
      <c r="C50" s="140">
        <v>2651.49</v>
      </c>
      <c r="D50" s="247">
        <f t="shared" si="9"/>
        <v>2.9336972084038269E-2</v>
      </c>
      <c r="E50" s="215">
        <f t="shared" si="10"/>
        <v>1.9161191211270797E-2</v>
      </c>
      <c r="F50" s="52">
        <f t="shared" si="15"/>
        <v>-0.36667677822019151</v>
      </c>
      <c r="H50" s="19">
        <v>879.4620000000001</v>
      </c>
      <c r="I50" s="140">
        <v>455.589</v>
      </c>
      <c r="J50" s="247">
        <f t="shared" si="11"/>
        <v>2.9227331231289511E-2</v>
      </c>
      <c r="K50" s="215">
        <f t="shared" si="12"/>
        <v>1.5047111211867978E-2</v>
      </c>
      <c r="L50" s="52">
        <f t="shared" si="16"/>
        <v>-0.48196852166438126</v>
      </c>
      <c r="N50" s="27">
        <f t="shared" si="13"/>
        <v>2.1006441935399116</v>
      </c>
      <c r="O50" s="152">
        <f t="shared" si="14"/>
        <v>1.7182376701401856</v>
      </c>
      <c r="P50" s="52">
        <f t="shared" si="8"/>
        <v>-0.18204250133160899</v>
      </c>
    </row>
    <row r="51" spans="1:16" ht="20.100000000000001" customHeight="1" x14ac:dyDescent="0.25">
      <c r="A51" s="38" t="s">
        <v>184</v>
      </c>
      <c r="B51" s="19">
        <v>2332.1999999999998</v>
      </c>
      <c r="C51" s="140">
        <v>1690.65</v>
      </c>
      <c r="D51" s="247">
        <f t="shared" si="9"/>
        <v>1.6342424884547724E-2</v>
      </c>
      <c r="E51" s="215">
        <f t="shared" si="10"/>
        <v>1.2217608937365398E-2</v>
      </c>
      <c r="F51" s="52">
        <f t="shared" si="15"/>
        <v>-0.27508361204013371</v>
      </c>
      <c r="H51" s="19">
        <v>549.81500000000005</v>
      </c>
      <c r="I51" s="140">
        <v>387.61199999999997</v>
      </c>
      <c r="J51" s="247">
        <f t="shared" si="11"/>
        <v>1.8272108540143227E-2</v>
      </c>
      <c r="K51" s="215">
        <f t="shared" si="12"/>
        <v>1.2801979132627369E-2</v>
      </c>
      <c r="L51" s="52">
        <f t="shared" si="16"/>
        <v>-0.29501377736147627</v>
      </c>
      <c r="N51" s="27">
        <f t="shared" si="13"/>
        <v>2.357495069033531</v>
      </c>
      <c r="O51" s="152">
        <f t="shared" si="14"/>
        <v>2.292680330050572</v>
      </c>
      <c r="P51" s="52">
        <f t="shared" si="8"/>
        <v>-2.7493053891955822E-2</v>
      </c>
    </row>
    <row r="52" spans="1:16" ht="20.100000000000001" customHeight="1" x14ac:dyDescent="0.25">
      <c r="A52" s="38" t="s">
        <v>188</v>
      </c>
      <c r="B52" s="19">
        <v>247.44</v>
      </c>
      <c r="C52" s="140">
        <v>586.91</v>
      </c>
      <c r="D52" s="247">
        <f t="shared" si="9"/>
        <v>1.7338862933849967E-3</v>
      </c>
      <c r="E52" s="215">
        <f t="shared" si="10"/>
        <v>4.241349103261541E-3</v>
      </c>
      <c r="F52" s="52">
        <f t="shared" si="15"/>
        <v>1.3719285483349497</v>
      </c>
      <c r="H52" s="19">
        <v>85.39500000000001</v>
      </c>
      <c r="I52" s="140">
        <v>182.97299999999998</v>
      </c>
      <c r="J52" s="247">
        <f t="shared" si="11"/>
        <v>2.837948598684159E-3</v>
      </c>
      <c r="K52" s="215">
        <f t="shared" si="12"/>
        <v>6.0431991987715226E-3</v>
      </c>
      <c r="L52" s="52">
        <f t="shared" si="16"/>
        <v>1.1426664324609164</v>
      </c>
      <c r="N52" s="27">
        <f t="shared" ref="N52" si="17">(H52/B52)*10</f>
        <v>3.451139670223085</v>
      </c>
      <c r="O52" s="152">
        <f t="shared" ref="O52" si="18">(I52/C52)*10</f>
        <v>3.1175648736603567</v>
      </c>
      <c r="P52" s="52">
        <f t="shared" ref="P52" si="19">(O52-N52)/N52</f>
        <v>-9.6656417426642618E-2</v>
      </c>
    </row>
    <row r="53" spans="1:16" ht="20.100000000000001" customHeight="1" x14ac:dyDescent="0.25">
      <c r="A53" s="38" t="s">
        <v>187</v>
      </c>
      <c r="B53" s="19">
        <v>431.32</v>
      </c>
      <c r="C53" s="140">
        <v>823.4</v>
      </c>
      <c r="D53" s="247">
        <f t="shared" si="9"/>
        <v>3.0223886035516357E-3</v>
      </c>
      <c r="E53" s="215">
        <f t="shared" si="10"/>
        <v>5.9503618129279675E-3</v>
      </c>
      <c r="F53" s="52">
        <f t="shared" si="15"/>
        <v>0.90902346285820268</v>
      </c>
      <c r="H53" s="19">
        <v>115.67400000000002</v>
      </c>
      <c r="I53" s="140">
        <v>182.77500000000001</v>
      </c>
      <c r="J53" s="247">
        <f t="shared" si="11"/>
        <v>3.8442164787656353E-3</v>
      </c>
      <c r="K53" s="215">
        <f t="shared" si="12"/>
        <v>6.0366596905306533E-3</v>
      </c>
      <c r="L53" s="52">
        <f t="shared" si="16"/>
        <v>0.580087141449245</v>
      </c>
      <c r="N53" s="27">
        <f t="shared" ref="N53" si="20">(H53/B53)*10</f>
        <v>2.6818603357136239</v>
      </c>
      <c r="O53" s="152">
        <f t="shared" ref="O53" si="21">(I53/C53)*10</f>
        <v>2.219759533641001</v>
      </c>
      <c r="P53" s="52">
        <f t="shared" ref="P53" si="22">(O53-N53)/N53</f>
        <v>-0.17230606527825068</v>
      </c>
    </row>
    <row r="54" spans="1:16" ht="20.100000000000001" customHeight="1" x14ac:dyDescent="0.25">
      <c r="A54" s="38" t="s">
        <v>189</v>
      </c>
      <c r="B54" s="19">
        <v>278.27999999999997</v>
      </c>
      <c r="C54" s="140">
        <v>745.49000000000012</v>
      </c>
      <c r="D54" s="247">
        <f t="shared" si="9"/>
        <v>1.9499914230648918E-3</v>
      </c>
      <c r="E54" s="215">
        <f t="shared" si="10"/>
        <v>5.3873393586588185E-3</v>
      </c>
      <c r="F54" s="52">
        <f t="shared" si="15"/>
        <v>1.6789205117148203</v>
      </c>
      <c r="H54" s="19">
        <v>65.890999999999991</v>
      </c>
      <c r="I54" s="140">
        <v>167.232</v>
      </c>
      <c r="J54" s="247">
        <f t="shared" si="11"/>
        <v>2.1897683835809807E-3</v>
      </c>
      <c r="K54" s="215">
        <f t="shared" si="12"/>
        <v>5.5233082936223341E-3</v>
      </c>
      <c r="L54" s="52">
        <f t="shared" si="16"/>
        <v>1.5380097433640409</v>
      </c>
      <c r="N54" s="27">
        <f t="shared" ref="N54" si="23">(H54/B54)*10</f>
        <v>2.3677950265919216</v>
      </c>
      <c r="O54" s="152">
        <f t="shared" ref="O54" si="24">(I54/C54)*10</f>
        <v>2.2432494064306692</v>
      </c>
      <c r="P54" s="52">
        <f t="shared" ref="P54" si="25">(O54-N54)/N54</f>
        <v>-5.2599831810829008E-2</v>
      </c>
    </row>
    <row r="55" spans="1:16" ht="20.100000000000001" customHeight="1" x14ac:dyDescent="0.25">
      <c r="A55" s="38" t="s">
        <v>190</v>
      </c>
      <c r="B55" s="19">
        <v>462.13</v>
      </c>
      <c r="C55" s="140">
        <v>450.98000000000008</v>
      </c>
      <c r="D55" s="247">
        <f t="shared" si="9"/>
        <v>3.2382835142337882E-3</v>
      </c>
      <c r="E55" s="215">
        <f t="shared" si="10"/>
        <v>3.259040770456953E-3</v>
      </c>
      <c r="F55" s="52">
        <f t="shared" si="15"/>
        <v>-2.4127410036136845E-2</v>
      </c>
      <c r="H55" s="19">
        <v>130.40199999999999</v>
      </c>
      <c r="I55" s="140">
        <v>115.73399999999998</v>
      </c>
      <c r="J55" s="247">
        <f t="shared" si="11"/>
        <v>4.3336749594895677E-3</v>
      </c>
      <c r="K55" s="215">
        <f t="shared" si="12"/>
        <v>3.8224416502468856E-3</v>
      </c>
      <c r="L55" s="52">
        <f t="shared" si="16"/>
        <v>-0.11248293737826114</v>
      </c>
      <c r="N55" s="27">
        <f t="shared" ref="N55:N56" si="26">(H55/B55)*10</f>
        <v>2.8217601107913355</v>
      </c>
      <c r="O55" s="152">
        <f t="shared" ref="O55:O56" si="27">(I55/C55)*10</f>
        <v>2.5662778837198981</v>
      </c>
      <c r="P55" s="52">
        <f t="shared" ref="P55:P56" si="28">(O55-N55)/N55</f>
        <v>-9.0540023616603571E-2</v>
      </c>
    </row>
    <row r="56" spans="1:16" ht="20.100000000000001" customHeight="1" x14ac:dyDescent="0.25">
      <c r="A56" s="38" t="s">
        <v>186</v>
      </c>
      <c r="B56" s="19">
        <v>438.91</v>
      </c>
      <c r="C56" s="140">
        <v>474.21000000000004</v>
      </c>
      <c r="D56" s="247">
        <f t="shared" si="9"/>
        <v>3.0755740099806376E-3</v>
      </c>
      <c r="E56" s="215">
        <f t="shared" si="10"/>
        <v>3.4269141065200043E-3</v>
      </c>
      <c r="F56" s="52">
        <f t="shared" si="15"/>
        <v>8.0426511129844405E-2</v>
      </c>
      <c r="H56" s="19">
        <v>104.61699999999999</v>
      </c>
      <c r="I56" s="140">
        <v>103.38600000000001</v>
      </c>
      <c r="J56" s="247">
        <f t="shared" si="11"/>
        <v>3.4767570530890636E-3</v>
      </c>
      <c r="K56" s="215">
        <f t="shared" si="12"/>
        <v>3.4146141363162476E-3</v>
      </c>
      <c r="L56" s="52">
        <f t="shared" si="16"/>
        <v>-1.1766730072550163E-2</v>
      </c>
      <c r="N56" s="27">
        <f t="shared" si="26"/>
        <v>2.3835638285753342</v>
      </c>
      <c r="O56" s="152">
        <f t="shared" si="27"/>
        <v>2.1801733409249064</v>
      </c>
      <c r="P56" s="52">
        <f t="shared" si="28"/>
        <v>-8.5330413732614449E-2</v>
      </c>
    </row>
    <row r="57" spans="1:16" ht="20.100000000000001" customHeight="1" x14ac:dyDescent="0.25">
      <c r="A57" s="38" t="s">
        <v>191</v>
      </c>
      <c r="B57" s="19">
        <v>5.0000000000000009</v>
      </c>
      <c r="C57" s="140">
        <v>144.75</v>
      </c>
      <c r="D57" s="247">
        <f t="shared" si="9"/>
        <v>3.5036499623848148E-5</v>
      </c>
      <c r="E57" s="215">
        <f t="shared" si="10"/>
        <v>1.0460467238539268E-3</v>
      </c>
      <c r="F57" s="52">
        <f t="shared" si="15"/>
        <v>27.949999999999996</v>
      </c>
      <c r="H57" s="19">
        <v>1.6639999999999997</v>
      </c>
      <c r="I57" s="140">
        <v>94.728000000000009</v>
      </c>
      <c r="J57" s="247">
        <f t="shared" si="11"/>
        <v>5.5300034758597567E-5</v>
      </c>
      <c r="K57" s="215">
        <f t="shared" si="12"/>
        <v>3.1286592759654642E-3</v>
      </c>
      <c r="L57" s="52">
        <f t="shared" si="16"/>
        <v>55.927884615384627</v>
      </c>
      <c r="N57" s="27">
        <f t="shared" si="13"/>
        <v>3.3279999999999985</v>
      </c>
      <c r="O57" s="152">
        <f t="shared" si="14"/>
        <v>6.5442487046632127</v>
      </c>
      <c r="P57" s="52">
        <f t="shared" si="8"/>
        <v>0.96642088481466815</v>
      </c>
    </row>
    <row r="58" spans="1:16" ht="20.100000000000001" customHeight="1" x14ac:dyDescent="0.25">
      <c r="A58" s="38" t="s">
        <v>185</v>
      </c>
      <c r="B58" s="19">
        <v>481.30000000000007</v>
      </c>
      <c r="C58" s="140">
        <v>253.32999999999998</v>
      </c>
      <c r="D58" s="247">
        <f t="shared" si="9"/>
        <v>3.3726134537916223E-3</v>
      </c>
      <c r="E58" s="215">
        <f t="shared" si="10"/>
        <v>1.8307082318059775E-3</v>
      </c>
      <c r="F58" s="52">
        <f t="shared" si="15"/>
        <v>-0.47365468522750892</v>
      </c>
      <c r="H58" s="19">
        <v>142.04799999999997</v>
      </c>
      <c r="I58" s="140">
        <v>87.066999999999993</v>
      </c>
      <c r="J58" s="247">
        <f t="shared" si="11"/>
        <v>4.7207087364118192E-3</v>
      </c>
      <c r="K58" s="215">
        <f t="shared" si="12"/>
        <v>2.8756331515548206E-3</v>
      </c>
      <c r="L58" s="52">
        <f t="shared" si="16"/>
        <v>-0.38705930389727411</v>
      </c>
      <c r="N58" s="27">
        <f t="shared" si="13"/>
        <v>2.9513401205069596</v>
      </c>
      <c r="O58" s="152">
        <f t="shared" si="14"/>
        <v>3.4369004855327043</v>
      </c>
      <c r="P58" s="52">
        <f t="shared" si="8"/>
        <v>0.16452199516141797</v>
      </c>
    </row>
    <row r="59" spans="1:16" ht="20.100000000000001" customHeight="1" x14ac:dyDescent="0.25">
      <c r="A59" s="38" t="s">
        <v>192</v>
      </c>
      <c r="B59" s="19">
        <v>52.3</v>
      </c>
      <c r="C59" s="140">
        <v>311.08000000000004</v>
      </c>
      <c r="D59" s="247">
        <f t="shared" si="9"/>
        <v>3.6648178606545149E-4</v>
      </c>
      <c r="E59" s="215">
        <f t="shared" si="10"/>
        <v>2.2480429351052129E-3</v>
      </c>
      <c r="F59" s="52">
        <f>(C59-B59)/B59</f>
        <v>4.9479923518164446</v>
      </c>
      <c r="H59" s="19">
        <v>22.402000000000001</v>
      </c>
      <c r="I59" s="140">
        <v>81.93</v>
      </c>
      <c r="J59" s="247">
        <f t="shared" si="11"/>
        <v>7.4449001121520606E-4</v>
      </c>
      <c r="K59" s="215">
        <f t="shared" si="12"/>
        <v>2.7059692433055748E-3</v>
      </c>
      <c r="L59" s="52">
        <f>(I59-H59)/H59</f>
        <v>2.6572627443978218</v>
      </c>
      <c r="N59" s="27">
        <f t="shared" si="13"/>
        <v>4.2833652007648189</v>
      </c>
      <c r="O59" s="152">
        <f t="shared" si="14"/>
        <v>2.6337276584801335</v>
      </c>
      <c r="P59" s="52">
        <f>(O59-N59)/N59</f>
        <v>-0.38512652201361053</v>
      </c>
    </row>
    <row r="60" spans="1:16" ht="20.100000000000001" customHeight="1" x14ac:dyDescent="0.25">
      <c r="A60" s="38" t="s">
        <v>193</v>
      </c>
      <c r="B60" s="19">
        <v>214.38000000000002</v>
      </c>
      <c r="C60" s="140">
        <v>195.34</v>
      </c>
      <c r="D60" s="247">
        <f t="shared" si="9"/>
        <v>1.5022249578721129E-3</v>
      </c>
      <c r="E60" s="215">
        <f t="shared" si="10"/>
        <v>1.4116391505190056E-3</v>
      </c>
      <c r="F60" s="52">
        <f>(C60-B60)/B60</f>
        <v>-8.8814255061106531E-2</v>
      </c>
      <c r="H60" s="19">
        <v>72.372</v>
      </c>
      <c r="I60" s="140">
        <v>76.619</v>
      </c>
      <c r="J60" s="247">
        <f t="shared" si="11"/>
        <v>2.4051527136714082E-3</v>
      </c>
      <c r="K60" s="215">
        <f t="shared" si="12"/>
        <v>2.5305584944810182E-3</v>
      </c>
      <c r="L60" s="52">
        <f>(I60-H60)/H60</f>
        <v>5.8682916044879234E-2</v>
      </c>
      <c r="N60" s="27">
        <f t="shared" si="13"/>
        <v>3.3758746151693253</v>
      </c>
      <c r="O60" s="152">
        <f t="shared" si="14"/>
        <v>3.9223405344527489</v>
      </c>
      <c r="P60" s="52">
        <f>(O60-N60)/N60</f>
        <v>0.16187387909133416</v>
      </c>
    </row>
    <row r="61" spans="1:16" ht="20.100000000000001" customHeight="1" thickBot="1" x14ac:dyDescent="0.3">
      <c r="A61" s="8" t="s">
        <v>17</v>
      </c>
      <c r="B61" s="19">
        <f>B62-SUM(B39:B60)</f>
        <v>76.070000000006985</v>
      </c>
      <c r="C61" s="140">
        <f>C62-SUM(C39:C60)</f>
        <v>269.06000000002678</v>
      </c>
      <c r="D61" s="247">
        <f t="shared" si="9"/>
        <v>5.3304530527727449E-4</v>
      </c>
      <c r="E61" s="215">
        <f t="shared" si="10"/>
        <v>1.9443822557524389E-3</v>
      </c>
      <c r="F61" s="52">
        <f t="shared" si="15"/>
        <v>2.537005389772605</v>
      </c>
      <c r="H61" s="19">
        <f>H62-SUM(H39:H60)</f>
        <v>38.50800000000163</v>
      </c>
      <c r="I61" s="140">
        <f>I62-SUM(I39:I60)</f>
        <v>88.078000000004977</v>
      </c>
      <c r="J61" s="247">
        <f t="shared" si="11"/>
        <v>1.2797438332236572E-3</v>
      </c>
      <c r="K61" s="215">
        <f t="shared" si="12"/>
        <v>2.9090242769667018E-3</v>
      </c>
      <c r="L61" s="52">
        <f t="shared" si="16"/>
        <v>1.2872649838994819</v>
      </c>
      <c r="N61" s="27">
        <f t="shared" si="13"/>
        <v>5.0621795714471007</v>
      </c>
      <c r="O61" s="152">
        <f t="shared" si="14"/>
        <v>3.2735449342152756</v>
      </c>
      <c r="P61" s="52">
        <f t="shared" si="8"/>
        <v>-0.35333290966612568</v>
      </c>
    </row>
    <row r="62" spans="1:16" ht="26.25" customHeight="1" thickBot="1" x14ac:dyDescent="0.3">
      <c r="A62" s="12" t="s">
        <v>18</v>
      </c>
      <c r="B62" s="17">
        <v>142708.32</v>
      </c>
      <c r="C62" s="145">
        <v>138378.13999999998</v>
      </c>
      <c r="D62" s="253">
        <f>SUM(D39:D61)</f>
        <v>0.99999999999999989</v>
      </c>
      <c r="E62" s="254">
        <f>SUM(E39:E61)</f>
        <v>1</v>
      </c>
      <c r="F62" s="57">
        <f t="shared" si="15"/>
        <v>-3.03428699882391E-2</v>
      </c>
      <c r="G62" s="1"/>
      <c r="H62" s="17">
        <v>30090.396999999997</v>
      </c>
      <c r="I62" s="145">
        <v>30277.506000000001</v>
      </c>
      <c r="J62" s="253">
        <f>SUM(J39:J61)</f>
        <v>1.0000000000000002</v>
      </c>
      <c r="K62" s="254">
        <f>SUM(K39:K61)</f>
        <v>1.0000000000000002</v>
      </c>
      <c r="L62" s="57">
        <f t="shared" si="16"/>
        <v>6.2182296896914997E-3</v>
      </c>
      <c r="M62" s="1"/>
      <c r="N62" s="29">
        <f t="shared" si="13"/>
        <v>2.108524366343882</v>
      </c>
      <c r="O62" s="146">
        <f t="shared" si="14"/>
        <v>2.1880266637490577</v>
      </c>
      <c r="P62" s="57">
        <f t="shared" si="8"/>
        <v>3.7705183148075437E-2</v>
      </c>
    </row>
    <row r="64" spans="1:16" ht="15.75" thickBot="1" x14ac:dyDescent="0.3"/>
    <row r="65" spans="1:16" x14ac:dyDescent="0.25">
      <c r="A65" s="361" t="s">
        <v>15</v>
      </c>
      <c r="B65" s="349" t="s">
        <v>1</v>
      </c>
      <c r="C65" s="347"/>
      <c r="D65" s="349" t="s">
        <v>104</v>
      </c>
      <c r="E65" s="347"/>
      <c r="F65" s="130" t="s">
        <v>0</v>
      </c>
      <c r="H65" s="359" t="s">
        <v>19</v>
      </c>
      <c r="I65" s="360"/>
      <c r="J65" s="349" t="s">
        <v>104</v>
      </c>
      <c r="K65" s="350"/>
      <c r="L65" s="130" t="s">
        <v>0</v>
      </c>
      <c r="N65" s="357" t="s">
        <v>22</v>
      </c>
      <c r="O65" s="347"/>
      <c r="P65" s="130" t="s">
        <v>0</v>
      </c>
    </row>
    <row r="66" spans="1:16" x14ac:dyDescent="0.25">
      <c r="A66" s="362"/>
      <c r="B66" s="352" t="str">
        <f>B5</f>
        <v>jan-fev</v>
      </c>
      <c r="C66" s="354"/>
      <c r="D66" s="352" t="str">
        <f>B5</f>
        <v>jan-fev</v>
      </c>
      <c r="E66" s="354"/>
      <c r="F66" s="131" t="str">
        <f>F37</f>
        <v>2024/2023</v>
      </c>
      <c r="H66" s="355" t="str">
        <f>B5</f>
        <v>jan-fev</v>
      </c>
      <c r="I66" s="354"/>
      <c r="J66" s="352" t="str">
        <f>B5</f>
        <v>jan-fev</v>
      </c>
      <c r="K66" s="353"/>
      <c r="L66" s="131" t="str">
        <f>F66</f>
        <v>2024/2023</v>
      </c>
      <c r="N66" s="355" t="str">
        <f>B5</f>
        <v>jan-fev</v>
      </c>
      <c r="O66" s="353"/>
      <c r="P66" s="131" t="str">
        <f>P37</f>
        <v>2024/2023</v>
      </c>
    </row>
    <row r="67" spans="1:16" ht="19.5" customHeight="1" thickBot="1" x14ac:dyDescent="0.3">
      <c r="A67" s="363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161</v>
      </c>
      <c r="B68" s="39">
        <v>28482.170000000013</v>
      </c>
      <c r="C68" s="147">
        <v>38436.239999999998</v>
      </c>
      <c r="D68" s="247">
        <f>B68/$B$96</f>
        <v>0.11819983088918058</v>
      </c>
      <c r="E68" s="246">
        <f>C68/$C$96</f>
        <v>0.16329877439163559</v>
      </c>
      <c r="F68" s="61">
        <f t="shared" ref="F68:F80" si="29">(C68-B68)/B68</f>
        <v>0.34948425629086483</v>
      </c>
      <c r="H68" s="19">
        <v>8788.6410000000014</v>
      </c>
      <c r="I68" s="147">
        <v>11132.674000000003</v>
      </c>
      <c r="J68" s="245">
        <f>H68/$H$96</f>
        <v>0.15755938661950464</v>
      </c>
      <c r="K68" s="246">
        <f>I68/$I$96</f>
        <v>0.19749304394512995</v>
      </c>
      <c r="L68" s="61">
        <f t="shared" ref="L68:L80" si="30">(I68-H68)/H68</f>
        <v>0.26671165655759532</v>
      </c>
      <c r="N68" s="41">
        <f t="shared" ref="N68:N96" si="31">(H68/B68)*10</f>
        <v>3.0856641189909331</v>
      </c>
      <c r="O68" s="149">
        <f t="shared" ref="O68:O96" si="32">(I68/C68)*10</f>
        <v>2.8964003763115236</v>
      </c>
      <c r="P68" s="61">
        <f t="shared" si="8"/>
        <v>-6.1336469356652497E-2</v>
      </c>
    </row>
    <row r="69" spans="1:16" ht="20.100000000000001" customHeight="1" x14ac:dyDescent="0.25">
      <c r="A69" s="38" t="s">
        <v>160</v>
      </c>
      <c r="B69" s="19">
        <v>26818.640000000003</v>
      </c>
      <c r="C69" s="140">
        <v>34399.919999999998</v>
      </c>
      <c r="D69" s="247">
        <f t="shared" ref="D69:D95" si="33">B69/$B$96</f>
        <v>0.11129624999351569</v>
      </c>
      <c r="E69" s="215">
        <f t="shared" ref="E69:E95" si="34">C69/$C$96</f>
        <v>0.14615021592045199</v>
      </c>
      <c r="F69" s="52">
        <f t="shared" si="29"/>
        <v>0.28268696697520806</v>
      </c>
      <c r="H69" s="19">
        <v>8551.646999999999</v>
      </c>
      <c r="I69" s="140">
        <v>10414.325000000001</v>
      </c>
      <c r="J69" s="214">
        <f t="shared" ref="J69:J96" si="35">H69/$H$96</f>
        <v>0.15331064904193112</v>
      </c>
      <c r="K69" s="215">
        <f t="shared" ref="K69:K96" si="36">I69/$I$96</f>
        <v>0.18474957093721286</v>
      </c>
      <c r="L69" s="52">
        <f t="shared" si="30"/>
        <v>0.21781511795330208</v>
      </c>
      <c r="N69" s="40">
        <f t="shared" si="31"/>
        <v>3.1886952507658846</v>
      </c>
      <c r="O69" s="143">
        <f t="shared" si="32"/>
        <v>3.0274270986676717</v>
      </c>
      <c r="P69" s="52">
        <f t="shared" si="8"/>
        <v>-5.0574965437502471E-2</v>
      </c>
    </row>
    <row r="70" spans="1:16" ht="20.100000000000001" customHeight="1" x14ac:dyDescent="0.25">
      <c r="A70" s="38" t="s">
        <v>163</v>
      </c>
      <c r="B70" s="19">
        <v>16786.639999999996</v>
      </c>
      <c r="C70" s="140">
        <v>16692.66</v>
      </c>
      <c r="D70" s="247">
        <f t="shared" si="33"/>
        <v>6.9663863715354296E-2</v>
      </c>
      <c r="E70" s="215">
        <f t="shared" si="34"/>
        <v>7.0919812118362249E-2</v>
      </c>
      <c r="F70" s="52">
        <f t="shared" si="29"/>
        <v>-5.5984997593321803E-3</v>
      </c>
      <c r="H70" s="19">
        <v>5862.9219999999996</v>
      </c>
      <c r="I70" s="140">
        <v>6166.389000000001</v>
      </c>
      <c r="J70" s="214">
        <f t="shared" si="35"/>
        <v>0.10510821799616109</v>
      </c>
      <c r="K70" s="215">
        <f t="shared" si="36"/>
        <v>0.10939141249979707</v>
      </c>
      <c r="L70" s="52">
        <f t="shared" si="30"/>
        <v>5.1760367953044825E-2</v>
      </c>
      <c r="N70" s="40">
        <f t="shared" si="31"/>
        <v>3.4926119819094237</v>
      </c>
      <c r="O70" s="143">
        <f t="shared" si="32"/>
        <v>3.6940721251136734</v>
      </c>
      <c r="P70" s="52">
        <f t="shared" si="8"/>
        <v>5.7681799251605034E-2</v>
      </c>
    </row>
    <row r="71" spans="1:16" ht="20.100000000000001" customHeight="1" x14ac:dyDescent="0.25">
      <c r="A71" s="38" t="s">
        <v>162</v>
      </c>
      <c r="B71" s="19">
        <v>22789.26</v>
      </c>
      <c r="C71" s="140">
        <v>21256.15</v>
      </c>
      <c r="D71" s="247">
        <f t="shared" si="33"/>
        <v>9.4574489166013895E-2</v>
      </c>
      <c r="E71" s="215">
        <f t="shared" si="34"/>
        <v>9.0308085371637953E-2</v>
      </c>
      <c r="F71" s="52">
        <f t="shared" si="29"/>
        <v>-6.7273355958025707E-2</v>
      </c>
      <c r="H71" s="19">
        <v>5991.8340000000007</v>
      </c>
      <c r="I71" s="140">
        <v>5912.5489999999991</v>
      </c>
      <c r="J71" s="214">
        <f t="shared" si="35"/>
        <v>0.10741930291223557</v>
      </c>
      <c r="K71" s="215">
        <f t="shared" si="36"/>
        <v>0.10488830441677657</v>
      </c>
      <c r="L71" s="52">
        <f t="shared" si="30"/>
        <v>-1.3232175657737124E-2</v>
      </c>
      <c r="N71" s="40">
        <f t="shared" si="31"/>
        <v>2.6292358768999087</v>
      </c>
      <c r="O71" s="143">
        <f t="shared" si="32"/>
        <v>2.7815709806338393</v>
      </c>
      <c r="P71" s="52">
        <f t="shared" si="8"/>
        <v>5.7938926314038672E-2</v>
      </c>
    </row>
    <row r="72" spans="1:16" ht="20.100000000000001" customHeight="1" x14ac:dyDescent="0.25">
      <c r="A72" s="38" t="s">
        <v>169</v>
      </c>
      <c r="B72" s="19">
        <v>71345.399999999994</v>
      </c>
      <c r="C72" s="140">
        <v>38652.839999999997</v>
      </c>
      <c r="D72" s="247">
        <f t="shared" si="33"/>
        <v>0.29608046770035218</v>
      </c>
      <c r="E72" s="215">
        <f t="shared" si="34"/>
        <v>0.16421901306568978</v>
      </c>
      <c r="F72" s="52">
        <f t="shared" si="29"/>
        <v>-0.4582294023160568</v>
      </c>
      <c r="H72" s="19">
        <v>9055.4339999999975</v>
      </c>
      <c r="I72" s="140">
        <v>4038.3780000000006</v>
      </c>
      <c r="J72" s="214">
        <f t="shared" si="35"/>
        <v>0.16234234924528226</v>
      </c>
      <c r="K72" s="215">
        <f t="shared" si="36"/>
        <v>7.1640610676378919E-2</v>
      </c>
      <c r="L72" s="52">
        <f t="shared" si="30"/>
        <v>-0.55403816095396408</v>
      </c>
      <c r="N72" s="40">
        <f t="shared" si="31"/>
        <v>1.2692386614974474</v>
      </c>
      <c r="O72" s="143">
        <f t="shared" si="32"/>
        <v>1.0447817029744777</v>
      </c>
      <c r="P72" s="52">
        <f t="shared" ref="P72:P80" si="37">(O72-N72)/N72</f>
        <v>-0.17684377677099389</v>
      </c>
    </row>
    <row r="73" spans="1:16" ht="20.100000000000001" customHeight="1" x14ac:dyDescent="0.25">
      <c r="A73" s="38" t="s">
        <v>167</v>
      </c>
      <c r="B73" s="19">
        <v>14849.729999999998</v>
      </c>
      <c r="C73" s="140">
        <v>11745.58</v>
      </c>
      <c r="D73" s="247">
        <f t="shared" si="33"/>
        <v>6.1625767093939486E-2</v>
      </c>
      <c r="E73" s="215">
        <f t="shared" si="34"/>
        <v>4.9901832710975563E-2</v>
      </c>
      <c r="F73" s="52">
        <f t="shared" si="29"/>
        <v>-0.20903747071495565</v>
      </c>
      <c r="H73" s="19">
        <v>5214.3220000000001</v>
      </c>
      <c r="I73" s="140">
        <v>3959.7050000000008</v>
      </c>
      <c r="J73" s="214">
        <f t="shared" si="35"/>
        <v>9.3480365844570118E-2</v>
      </c>
      <c r="K73" s="215">
        <f t="shared" si="36"/>
        <v>7.0244955845716023E-2</v>
      </c>
      <c r="L73" s="52">
        <f t="shared" si="30"/>
        <v>-0.24060980507149332</v>
      </c>
      <c r="N73" s="40">
        <f t="shared" si="31"/>
        <v>3.5113917896150304</v>
      </c>
      <c r="O73" s="143">
        <f t="shared" si="32"/>
        <v>3.3712298583807705</v>
      </c>
      <c r="P73" s="52">
        <f t="shared" si="37"/>
        <v>-3.9916346460907595E-2</v>
      </c>
    </row>
    <row r="74" spans="1:16" ht="20.100000000000001" customHeight="1" x14ac:dyDescent="0.25">
      <c r="A74" s="38" t="s">
        <v>172</v>
      </c>
      <c r="B74" s="19">
        <v>6672.420000000001</v>
      </c>
      <c r="C74" s="140">
        <v>16866.22</v>
      </c>
      <c r="D74" s="247">
        <f t="shared" si="33"/>
        <v>2.7690267827963459E-2</v>
      </c>
      <c r="E74" s="215">
        <f t="shared" si="34"/>
        <v>7.1657192655152857E-2</v>
      </c>
      <c r="F74" s="52">
        <f t="shared" si="29"/>
        <v>1.5277515504119941</v>
      </c>
      <c r="H74" s="19">
        <v>1499.7339999999999</v>
      </c>
      <c r="I74" s="140">
        <v>3196.9360000000006</v>
      </c>
      <c r="J74" s="214">
        <f t="shared" si="35"/>
        <v>2.688665621140016E-2</v>
      </c>
      <c r="K74" s="215">
        <f t="shared" si="36"/>
        <v>5.671347440316387E-2</v>
      </c>
      <c r="L74" s="52">
        <f t="shared" si="30"/>
        <v>1.1316686825797113</v>
      </c>
      <c r="N74" s="40">
        <f t="shared" si="31"/>
        <v>2.2476612683254347</v>
      </c>
      <c r="O74" s="143">
        <f t="shared" si="32"/>
        <v>1.8954667969467967</v>
      </c>
      <c r="P74" s="52">
        <f t="shared" si="37"/>
        <v>-0.15669374933929966</v>
      </c>
    </row>
    <row r="75" spans="1:16" ht="20.100000000000001" customHeight="1" x14ac:dyDescent="0.25">
      <c r="A75" s="38" t="s">
        <v>178</v>
      </c>
      <c r="B75" s="19">
        <v>6134.4700000000012</v>
      </c>
      <c r="C75" s="140">
        <v>5548.7399999999989</v>
      </c>
      <c r="D75" s="247">
        <f t="shared" si="33"/>
        <v>2.5457797513137214E-2</v>
      </c>
      <c r="E75" s="215">
        <f t="shared" si="34"/>
        <v>2.3574169622674952E-2</v>
      </c>
      <c r="F75" s="52">
        <f t="shared" si="29"/>
        <v>-9.5481761260549358E-2</v>
      </c>
      <c r="H75" s="19">
        <v>1574.7340000000002</v>
      </c>
      <c r="I75" s="140">
        <v>1458.1609999999998</v>
      </c>
      <c r="J75" s="214">
        <f t="shared" si="35"/>
        <v>2.8231227459271462E-2</v>
      </c>
      <c r="K75" s="215">
        <f t="shared" si="36"/>
        <v>2.5867698492929421E-2</v>
      </c>
      <c r="L75" s="52">
        <f t="shared" si="30"/>
        <v>-7.4027105530204029E-2</v>
      </c>
      <c r="N75" s="40">
        <f t="shared" si="31"/>
        <v>2.5670253501932523</v>
      </c>
      <c r="O75" s="143">
        <f t="shared" si="32"/>
        <v>2.627913724557287</v>
      </c>
      <c r="P75" s="52">
        <f t="shared" si="37"/>
        <v>2.371942854380105E-2</v>
      </c>
    </row>
    <row r="76" spans="1:16" ht="20.100000000000001" customHeight="1" x14ac:dyDescent="0.25">
      <c r="A76" s="38" t="s">
        <v>180</v>
      </c>
      <c r="B76" s="19">
        <v>2052.33</v>
      </c>
      <c r="C76" s="140">
        <v>2896.2700000000004</v>
      </c>
      <c r="D76" s="247">
        <f t="shared" si="33"/>
        <v>8.5170848614691871E-3</v>
      </c>
      <c r="E76" s="215">
        <f t="shared" si="34"/>
        <v>1.2304984600659756E-2</v>
      </c>
      <c r="F76" s="52">
        <f t="shared" si="29"/>
        <v>0.41121067274756035</v>
      </c>
      <c r="H76" s="19">
        <v>777.69699999999978</v>
      </c>
      <c r="I76" s="140">
        <v>1044.1299999999999</v>
      </c>
      <c r="J76" s="214">
        <f t="shared" si="35"/>
        <v>1.3942253676743519E-2</v>
      </c>
      <c r="K76" s="215">
        <f t="shared" si="36"/>
        <v>1.852281060007941E-2</v>
      </c>
      <c r="L76" s="52">
        <f t="shared" si="30"/>
        <v>0.34259229494263216</v>
      </c>
      <c r="N76" s="40">
        <f t="shared" si="31"/>
        <v>3.7893369974614211</v>
      </c>
      <c r="O76" s="143">
        <f t="shared" si="32"/>
        <v>3.6050851612591357</v>
      </c>
      <c r="P76" s="52">
        <f t="shared" si="37"/>
        <v>-4.8623766195965319E-2</v>
      </c>
    </row>
    <row r="77" spans="1:16" ht="20.100000000000001" customHeight="1" x14ac:dyDescent="0.25">
      <c r="A77" s="38" t="s">
        <v>182</v>
      </c>
      <c r="B77" s="19">
        <v>10916.71</v>
      </c>
      <c r="C77" s="140">
        <v>13426.440000000002</v>
      </c>
      <c r="D77" s="247">
        <f t="shared" si="33"/>
        <v>4.5303896292530586E-2</v>
      </c>
      <c r="E77" s="215">
        <f t="shared" si="34"/>
        <v>5.7043071758393439E-2</v>
      </c>
      <c r="F77" s="52">
        <f t="shared" si="29"/>
        <v>0.22989801872542218</v>
      </c>
      <c r="H77" s="19">
        <v>869.04600000000005</v>
      </c>
      <c r="I77" s="140">
        <v>949.87900000000002</v>
      </c>
      <c r="J77" s="214">
        <f t="shared" si="35"/>
        <v>1.5579923529034126E-2</v>
      </c>
      <c r="K77" s="215">
        <f t="shared" si="36"/>
        <v>1.6850802878944991E-2</v>
      </c>
      <c r="L77" s="52">
        <f t="shared" si="30"/>
        <v>9.3013488353896071E-2</v>
      </c>
      <c r="N77" s="40">
        <f t="shared" si="31"/>
        <v>0.79606951178514418</v>
      </c>
      <c r="O77" s="143">
        <f t="shared" si="32"/>
        <v>0.70746899401479468</v>
      </c>
      <c r="P77" s="52">
        <f t="shared" si="37"/>
        <v>-0.11129746392581658</v>
      </c>
    </row>
    <row r="78" spans="1:16" ht="20.100000000000001" customHeight="1" x14ac:dyDescent="0.25">
      <c r="A78" s="38" t="s">
        <v>183</v>
      </c>
      <c r="B78" s="19">
        <v>1640.0400000000002</v>
      </c>
      <c r="C78" s="140">
        <v>1860.9899999999996</v>
      </c>
      <c r="D78" s="247">
        <f t="shared" si="33"/>
        <v>6.8060983643975035E-3</v>
      </c>
      <c r="E78" s="215">
        <f t="shared" si="34"/>
        <v>7.9065326409422428E-3</v>
      </c>
      <c r="F78" s="52">
        <f t="shared" si="29"/>
        <v>0.13472232384575947</v>
      </c>
      <c r="H78" s="19">
        <v>485.93599999999998</v>
      </c>
      <c r="I78" s="140">
        <v>779.33600000000001</v>
      </c>
      <c r="J78" s="214">
        <f t="shared" si="35"/>
        <v>8.7116743187411558E-3</v>
      </c>
      <c r="K78" s="215">
        <f t="shared" si="36"/>
        <v>1.3825379140359429E-2</v>
      </c>
      <c r="L78" s="52">
        <f t="shared" si="30"/>
        <v>0.60378321425043635</v>
      </c>
      <c r="N78" s="40">
        <f t="shared" si="31"/>
        <v>2.9629521231189475</v>
      </c>
      <c r="O78" s="143">
        <f t="shared" si="32"/>
        <v>4.1877495311635213</v>
      </c>
      <c r="P78" s="52">
        <f t="shared" si="37"/>
        <v>0.41337063750975916</v>
      </c>
    </row>
    <row r="79" spans="1:16" ht="20.100000000000001" customHeight="1" x14ac:dyDescent="0.25">
      <c r="A79" s="38" t="s">
        <v>176</v>
      </c>
      <c r="B79" s="19">
        <v>371.13</v>
      </c>
      <c r="C79" s="140">
        <v>392.38</v>
      </c>
      <c r="D79" s="247">
        <f t="shared" si="33"/>
        <v>1.5401741945189418E-3</v>
      </c>
      <c r="E79" s="215">
        <f t="shared" si="34"/>
        <v>1.6670510199694344E-3</v>
      </c>
      <c r="F79" s="52">
        <f t="shared" si="29"/>
        <v>5.7257564734729073E-2</v>
      </c>
      <c r="H79" s="19">
        <v>715.20500000000004</v>
      </c>
      <c r="I79" s="140">
        <v>753.875</v>
      </c>
      <c r="J79" s="214">
        <f t="shared" si="35"/>
        <v>1.2821921057783884E-2</v>
      </c>
      <c r="K79" s="215">
        <f t="shared" si="36"/>
        <v>1.3373702356157632E-2</v>
      </c>
      <c r="L79" s="52">
        <f t="shared" si="30"/>
        <v>5.406841395124469E-2</v>
      </c>
      <c r="N79" s="40">
        <f t="shared" si="31"/>
        <v>19.271010158165605</v>
      </c>
      <c r="O79" s="143">
        <f t="shared" si="32"/>
        <v>19.212880371068863</v>
      </c>
      <c r="P79" s="52">
        <f t="shared" si="37"/>
        <v>-3.0164369495758641E-3</v>
      </c>
    </row>
    <row r="80" spans="1:16" ht="20.100000000000001" customHeight="1" x14ac:dyDescent="0.25">
      <c r="A80" s="38" t="s">
        <v>196</v>
      </c>
      <c r="B80" s="19">
        <v>3357.51</v>
      </c>
      <c r="C80" s="140">
        <v>5621.7300000000014</v>
      </c>
      <c r="D80" s="247">
        <f t="shared" si="33"/>
        <v>1.3933528035565145E-2</v>
      </c>
      <c r="E80" s="215">
        <f t="shared" si="34"/>
        <v>2.3884272211868014E-2</v>
      </c>
      <c r="F80" s="52">
        <f t="shared" si="29"/>
        <v>0.67437475986668727</v>
      </c>
      <c r="H80" s="19">
        <v>321.375</v>
      </c>
      <c r="I80" s="140">
        <v>670.322</v>
      </c>
      <c r="J80" s="214">
        <f t="shared" si="35"/>
        <v>5.7614877971285091E-3</v>
      </c>
      <c r="K80" s="215">
        <f t="shared" si="36"/>
        <v>1.1891476585354728E-2</v>
      </c>
      <c r="L80" s="52">
        <f t="shared" si="30"/>
        <v>1.0857938545313108</v>
      </c>
      <c r="N80" s="40">
        <f t="shared" si="31"/>
        <v>0.95718255492909921</v>
      </c>
      <c r="O80" s="143">
        <f t="shared" si="32"/>
        <v>1.1923767238910439</v>
      </c>
      <c r="P80" s="52">
        <f t="shared" si="37"/>
        <v>0.24571506004867177</v>
      </c>
    </row>
    <row r="81" spans="1:16" ht="20.100000000000001" customHeight="1" x14ac:dyDescent="0.25">
      <c r="A81" s="38" t="s">
        <v>181</v>
      </c>
      <c r="B81" s="19">
        <v>2540.2000000000003</v>
      </c>
      <c r="C81" s="140">
        <v>2214.84</v>
      </c>
      <c r="D81" s="247">
        <f t="shared" si="33"/>
        <v>1.0541725241605411E-2</v>
      </c>
      <c r="E81" s="215">
        <f t="shared" si="34"/>
        <v>9.4098865412842216E-3</v>
      </c>
      <c r="F81" s="52">
        <f t="shared" ref="F81:F83" si="38">(C81-B81)/B81</f>
        <v>-0.12808440280292893</v>
      </c>
      <c r="H81" s="19">
        <v>760.43999999999983</v>
      </c>
      <c r="I81" s="140">
        <v>585.44100000000003</v>
      </c>
      <c r="J81" s="214">
        <f t="shared" si="35"/>
        <v>1.3632876796416653E-2</v>
      </c>
      <c r="K81" s="215">
        <f t="shared" si="36"/>
        <v>1.0385692165267824E-2</v>
      </c>
      <c r="L81" s="52">
        <f t="shared" ref="L81:L87" si="39">(I81-H81)/H81</f>
        <v>-0.23012860975224847</v>
      </c>
      <c r="N81" s="40">
        <f t="shared" si="31"/>
        <v>2.9936225494055573</v>
      </c>
      <c r="O81" s="143">
        <f t="shared" si="32"/>
        <v>2.6432654277509888</v>
      </c>
      <c r="P81" s="52">
        <f t="shared" ref="P81:P83" si="40">(O81-N81)/N81</f>
        <v>-0.11703450113446626</v>
      </c>
    </row>
    <row r="82" spans="1:16" ht="20.100000000000001" customHeight="1" x14ac:dyDescent="0.25">
      <c r="A82" s="38" t="s">
        <v>195</v>
      </c>
      <c r="B82" s="19">
        <v>1489.5900000000001</v>
      </c>
      <c r="C82" s="140">
        <v>2147.8399999999997</v>
      </c>
      <c r="D82" s="247">
        <f t="shared" si="33"/>
        <v>6.1817370689878767E-3</v>
      </c>
      <c r="E82" s="215">
        <f t="shared" si="34"/>
        <v>9.1252328424770626E-3</v>
      </c>
      <c r="F82" s="52">
        <f t="shared" si="38"/>
        <v>0.44190012016729402</v>
      </c>
      <c r="H82" s="19">
        <v>323.01499999999999</v>
      </c>
      <c r="I82" s="140">
        <v>492.78699999999998</v>
      </c>
      <c r="J82" s="214">
        <f t="shared" si="35"/>
        <v>5.7908890884152946E-3</v>
      </c>
      <c r="K82" s="215">
        <f t="shared" si="36"/>
        <v>8.7420151390931525E-3</v>
      </c>
      <c r="L82" s="52">
        <f t="shared" si="39"/>
        <v>0.52558549912542762</v>
      </c>
      <c r="N82" s="40">
        <f t="shared" si="31"/>
        <v>2.1684826025953448</v>
      </c>
      <c r="O82" s="143">
        <f t="shared" si="32"/>
        <v>2.2943375670441006</v>
      </c>
      <c r="P82" s="52">
        <f t="shared" si="40"/>
        <v>5.80382633912426E-2</v>
      </c>
    </row>
    <row r="83" spans="1:16" ht="20.100000000000001" customHeight="1" x14ac:dyDescent="0.25">
      <c r="A83" s="38" t="s">
        <v>197</v>
      </c>
      <c r="B83" s="19">
        <v>929.61999999999989</v>
      </c>
      <c r="C83" s="140">
        <v>1752.54</v>
      </c>
      <c r="D83" s="247">
        <f t="shared" si="33"/>
        <v>3.8578846622711678E-3</v>
      </c>
      <c r="E83" s="215">
        <f t="shared" si="34"/>
        <v>7.4457760195148397E-3</v>
      </c>
      <c r="F83" s="52">
        <f t="shared" si="38"/>
        <v>0.88522191863342026</v>
      </c>
      <c r="H83" s="19">
        <v>253.59200000000001</v>
      </c>
      <c r="I83" s="140">
        <v>422.29300000000001</v>
      </c>
      <c r="J83" s="214">
        <f t="shared" si="35"/>
        <v>4.5463001585357068E-3</v>
      </c>
      <c r="K83" s="215">
        <f t="shared" si="36"/>
        <v>7.491455332898524E-3</v>
      </c>
      <c r="L83" s="52">
        <f t="shared" si="39"/>
        <v>0.66524574907725786</v>
      </c>
      <c r="N83" s="40">
        <f t="shared" si="31"/>
        <v>2.7279103289516149</v>
      </c>
      <c r="O83" s="143">
        <f t="shared" si="32"/>
        <v>2.4096054868933092</v>
      </c>
      <c r="P83" s="52">
        <f t="shared" si="40"/>
        <v>-0.11668449607016076</v>
      </c>
    </row>
    <row r="84" spans="1:16" ht="20.100000000000001" customHeight="1" x14ac:dyDescent="0.25">
      <c r="A84" s="38" t="s">
        <v>201</v>
      </c>
      <c r="B84" s="19">
        <v>1016.4200000000001</v>
      </c>
      <c r="C84" s="140">
        <v>1598.01</v>
      </c>
      <c r="D84" s="247">
        <f t="shared" si="33"/>
        <v>4.2181010826204913E-3</v>
      </c>
      <c r="E84" s="215">
        <f t="shared" si="34"/>
        <v>6.7892456303108115E-3</v>
      </c>
      <c r="F84" s="52">
        <f t="shared" ref="F84:F87" si="41">(C84-B84)/B84</f>
        <v>0.5721945652387791</v>
      </c>
      <c r="H84" s="19">
        <v>179.07499999999999</v>
      </c>
      <c r="I84" s="140">
        <v>344.98700000000002</v>
      </c>
      <c r="J84" s="214">
        <f t="shared" si="35"/>
        <v>3.2103879495007006E-3</v>
      </c>
      <c r="K84" s="215">
        <f t="shared" si="36"/>
        <v>6.1200510094428827E-3</v>
      </c>
      <c r="L84" s="52">
        <f t="shared" ref="L84:L85" si="42">(I84-H84)/H84</f>
        <v>0.92649448555074709</v>
      </c>
      <c r="N84" s="40">
        <f t="shared" si="31"/>
        <v>1.7618209008087204</v>
      </c>
      <c r="O84" s="143">
        <f t="shared" si="32"/>
        <v>2.1588538244441526</v>
      </c>
      <c r="P84" s="52">
        <f t="shared" ref="P84:P86" si="43">(O84-N84)/N84</f>
        <v>0.2253537368373732</v>
      </c>
    </row>
    <row r="85" spans="1:16" ht="20.100000000000001" customHeight="1" x14ac:dyDescent="0.25">
      <c r="A85" s="38" t="s">
        <v>200</v>
      </c>
      <c r="B85" s="19">
        <v>1629.21</v>
      </c>
      <c r="C85" s="140">
        <v>1568.85</v>
      </c>
      <c r="D85" s="247">
        <f t="shared" si="33"/>
        <v>6.7611543110290334E-3</v>
      </c>
      <c r="E85" s="215">
        <f t="shared" si="34"/>
        <v>6.6653575428896666E-3</v>
      </c>
      <c r="F85" s="52">
        <f t="shared" si="41"/>
        <v>-3.7048630931555859E-2</v>
      </c>
      <c r="H85" s="19">
        <v>342.96299999999991</v>
      </c>
      <c r="I85" s="140">
        <v>339.64100000000002</v>
      </c>
      <c r="J85" s="214">
        <f t="shared" si="35"/>
        <v>6.1485091851157811E-3</v>
      </c>
      <c r="K85" s="215">
        <f t="shared" si="36"/>
        <v>6.0252132541173727E-3</v>
      </c>
      <c r="L85" s="52">
        <f t="shared" si="42"/>
        <v>-9.6861760598078803E-3</v>
      </c>
      <c r="N85" s="40">
        <f t="shared" si="31"/>
        <v>2.1050877419117233</v>
      </c>
      <c r="O85" s="143">
        <f t="shared" si="32"/>
        <v>2.1649042292124805</v>
      </c>
      <c r="P85" s="52">
        <f t="shared" si="43"/>
        <v>2.8415199095898572E-2</v>
      </c>
    </row>
    <row r="86" spans="1:16" ht="20.100000000000001" customHeight="1" x14ac:dyDescent="0.25">
      <c r="A86" s="38" t="s">
        <v>198</v>
      </c>
      <c r="B86" s="19">
        <v>6986.8899999999994</v>
      </c>
      <c r="C86" s="140">
        <v>5912.97</v>
      </c>
      <c r="D86" s="247">
        <f t="shared" si="33"/>
        <v>2.8995305359152988E-2</v>
      </c>
      <c r="E86" s="215">
        <f t="shared" si="34"/>
        <v>2.5121623603518699E-2</v>
      </c>
      <c r="F86" s="52">
        <f t="shared" si="41"/>
        <v>-0.15370501038373285</v>
      </c>
      <c r="H86" s="19">
        <v>439.34200000000004</v>
      </c>
      <c r="I86" s="140">
        <v>337.81199999999995</v>
      </c>
      <c r="J86" s="214">
        <f t="shared" si="35"/>
        <v>7.8763549490969541E-3</v>
      </c>
      <c r="K86" s="215">
        <f t="shared" si="36"/>
        <v>5.9927668915116181E-3</v>
      </c>
      <c r="L86" s="52">
        <f t="shared" si="39"/>
        <v>-0.23109559295491913</v>
      </c>
      <c r="N86" s="40">
        <f t="shared" si="31"/>
        <v>0.62880909818245334</v>
      </c>
      <c r="O86" s="143">
        <f t="shared" si="32"/>
        <v>0.57130680520956467</v>
      </c>
      <c r="P86" s="52">
        <f t="shared" si="43"/>
        <v>-9.1446343793524398E-2</v>
      </c>
    </row>
    <row r="87" spans="1:16" ht="20.100000000000001" customHeight="1" x14ac:dyDescent="0.25">
      <c r="A87" s="38" t="s">
        <v>199</v>
      </c>
      <c r="B87" s="19">
        <v>749.50999999999988</v>
      </c>
      <c r="C87" s="140">
        <v>1116.1500000000001</v>
      </c>
      <c r="D87" s="247">
        <f t="shared" si="33"/>
        <v>3.1104355900463229E-3</v>
      </c>
      <c r="E87" s="215">
        <f t="shared" si="34"/>
        <v>4.7420332227404161E-3</v>
      </c>
      <c r="F87" s="52">
        <f t="shared" si="41"/>
        <v>0.48917292631185744</v>
      </c>
      <c r="H87" s="19">
        <v>286.69300000000004</v>
      </c>
      <c r="I87" s="140">
        <v>316.03499999999997</v>
      </c>
      <c r="J87" s="214">
        <f t="shared" si="35"/>
        <v>5.139722196879545E-3</v>
      </c>
      <c r="K87" s="215">
        <f t="shared" si="36"/>
        <v>5.6064440711368286E-3</v>
      </c>
      <c r="L87" s="52">
        <f t="shared" si="39"/>
        <v>0.10234641236444532</v>
      </c>
      <c r="N87" s="40">
        <f t="shared" ref="N87" si="44">(H87/B87)*10</f>
        <v>3.8250723806220077</v>
      </c>
      <c r="O87" s="143">
        <f t="shared" ref="O87" si="45">(I87/C87)*10</f>
        <v>2.8314742642117992</v>
      </c>
      <c r="P87" s="52">
        <f t="shared" ref="P87" si="46">(O87-N87)/N87</f>
        <v>-0.25975929800539782</v>
      </c>
    </row>
    <row r="88" spans="1:16" ht="20.100000000000001" customHeight="1" x14ac:dyDescent="0.25">
      <c r="A88" s="38" t="s">
        <v>205</v>
      </c>
      <c r="B88" s="19">
        <v>2236.44</v>
      </c>
      <c r="C88" s="140">
        <v>923.68999999999994</v>
      </c>
      <c r="D88" s="247">
        <f t="shared" si="33"/>
        <v>9.281133768733173E-3</v>
      </c>
      <c r="E88" s="215">
        <f t="shared" si="34"/>
        <v>3.9243548515101867E-3</v>
      </c>
      <c r="F88" s="52">
        <f t="shared" ref="F88:F94" si="47">(C88-B88)/B88</f>
        <v>-0.58698198923288791</v>
      </c>
      <c r="H88" s="19">
        <v>491.791</v>
      </c>
      <c r="I88" s="140">
        <v>232.29399999999998</v>
      </c>
      <c r="J88" s="214">
        <f t="shared" si="35"/>
        <v>8.8166405141583085E-3</v>
      </c>
      <c r="K88" s="215">
        <f t="shared" si="36"/>
        <v>4.1208831903449252E-3</v>
      </c>
      <c r="L88" s="52">
        <f t="shared" ref="L88:L94" si="48">(I88-H88)/H88</f>
        <v>-0.52765707383827687</v>
      </c>
      <c r="N88" s="40">
        <f t="shared" si="31"/>
        <v>2.198990359678775</v>
      </c>
      <c r="O88" s="143">
        <f t="shared" si="32"/>
        <v>2.5148480550834149</v>
      </c>
      <c r="P88" s="52">
        <f t="shared" ref="P88:P93" si="49">(O88-N88)/N88</f>
        <v>0.1436375989619072</v>
      </c>
    </row>
    <row r="89" spans="1:16" ht="20.100000000000001" customHeight="1" x14ac:dyDescent="0.25">
      <c r="A89" s="38" t="s">
        <v>204</v>
      </c>
      <c r="B89" s="19">
        <v>507.10999999999996</v>
      </c>
      <c r="C89" s="140">
        <v>394.36</v>
      </c>
      <c r="D89" s="247">
        <f t="shared" si="33"/>
        <v>2.1044855866744821E-3</v>
      </c>
      <c r="E89" s="215">
        <f t="shared" si="34"/>
        <v>1.6754631740535863E-3</v>
      </c>
      <c r="F89" s="52">
        <f t="shared" si="47"/>
        <v>-0.22233834868174548</v>
      </c>
      <c r="H89" s="19">
        <v>201.33200000000002</v>
      </c>
      <c r="I89" s="140">
        <v>224.22400000000002</v>
      </c>
      <c r="J89" s="214">
        <f t="shared" si="35"/>
        <v>3.6094029130189875E-3</v>
      </c>
      <c r="K89" s="215">
        <f t="shared" si="36"/>
        <v>3.9777218200724111E-3</v>
      </c>
      <c r="L89" s="52">
        <f t="shared" si="48"/>
        <v>0.11370273975324337</v>
      </c>
      <c r="N89" s="40">
        <f t="shared" si="31"/>
        <v>3.9701839837510606</v>
      </c>
      <c r="O89" s="143">
        <f t="shared" si="32"/>
        <v>5.6857693478040368</v>
      </c>
      <c r="P89" s="52">
        <f t="shared" si="49"/>
        <v>0.43211734546167752</v>
      </c>
    </row>
    <row r="90" spans="1:16" ht="20.100000000000001" customHeight="1" x14ac:dyDescent="0.25">
      <c r="A90" s="38" t="s">
        <v>207</v>
      </c>
      <c r="B90" s="19">
        <v>389.51</v>
      </c>
      <c r="C90" s="140">
        <v>988.7600000000001</v>
      </c>
      <c r="D90" s="247">
        <f t="shared" si="33"/>
        <v>1.6164504365237869E-3</v>
      </c>
      <c r="E90" s="215">
        <f t="shared" si="34"/>
        <v>4.20080882436663E-3</v>
      </c>
      <c r="F90" s="52">
        <f t="shared" si="47"/>
        <v>1.5384714128006987</v>
      </c>
      <c r="H90" s="19">
        <v>93.038999999999987</v>
      </c>
      <c r="I90" s="140">
        <v>184.62800000000001</v>
      </c>
      <c r="J90" s="214">
        <f t="shared" si="35"/>
        <v>1.6679675244093014E-3</v>
      </c>
      <c r="K90" s="215">
        <f t="shared" si="36"/>
        <v>3.2752908885593387E-3</v>
      </c>
      <c r="L90" s="52">
        <f t="shared" si="48"/>
        <v>0.98441513773793832</v>
      </c>
      <c r="N90" s="40">
        <f t="shared" si="31"/>
        <v>2.3886164668429561</v>
      </c>
      <c r="O90" s="143">
        <f t="shared" si="32"/>
        <v>1.8672680933694727</v>
      </c>
      <c r="P90" s="52">
        <f t="shared" si="49"/>
        <v>-0.21826374418432759</v>
      </c>
    </row>
    <row r="91" spans="1:16" ht="20.100000000000001" customHeight="1" x14ac:dyDescent="0.25">
      <c r="A91" s="38" t="s">
        <v>211</v>
      </c>
      <c r="B91" s="19">
        <v>7.32</v>
      </c>
      <c r="C91" s="140">
        <v>463.28</v>
      </c>
      <c r="D91" s="247">
        <f t="shared" si="33"/>
        <v>3.0377698121624915E-5</v>
      </c>
      <c r="E91" s="215">
        <f t="shared" si="34"/>
        <v>1.9682741131847687E-3</v>
      </c>
      <c r="F91" s="52">
        <f t="shared" si="47"/>
        <v>62.289617486338791</v>
      </c>
      <c r="H91" s="19">
        <v>7.7360000000000007</v>
      </c>
      <c r="I91" s="140">
        <v>177.98499999999999</v>
      </c>
      <c r="J91" s="214">
        <f t="shared" si="35"/>
        <v>1.3868804231376475E-4</v>
      </c>
      <c r="K91" s="215">
        <f t="shared" si="36"/>
        <v>3.1574444222990761E-3</v>
      </c>
      <c r="L91" s="52">
        <f t="shared" si="48"/>
        <v>22.007368148914164</v>
      </c>
      <c r="N91" s="40">
        <f t="shared" si="31"/>
        <v>10.568306010928962</v>
      </c>
      <c r="O91" s="143">
        <f t="shared" si="32"/>
        <v>3.8418451044724571</v>
      </c>
      <c r="P91" s="52">
        <f t="shared" si="49"/>
        <v>-0.63647484275157207</v>
      </c>
    </row>
    <row r="92" spans="1:16" ht="20.100000000000001" customHeight="1" x14ac:dyDescent="0.25">
      <c r="A92" s="38" t="s">
        <v>208</v>
      </c>
      <c r="B92" s="19">
        <v>583.4899999999999</v>
      </c>
      <c r="C92" s="140">
        <v>442.57999999999993</v>
      </c>
      <c r="D92" s="247">
        <f t="shared" si="33"/>
        <v>2.4214594367468465E-3</v>
      </c>
      <c r="E92" s="215">
        <f t="shared" si="34"/>
        <v>1.8803288659413634E-3</v>
      </c>
      <c r="F92" s="52">
        <f t="shared" si="47"/>
        <v>-0.24149514130490668</v>
      </c>
      <c r="H92" s="19">
        <v>198.04399999999998</v>
      </c>
      <c r="I92" s="140">
        <v>157.50699999999998</v>
      </c>
      <c r="J92" s="214">
        <f t="shared" si="35"/>
        <v>3.5504569095123088E-3</v>
      </c>
      <c r="K92" s="215">
        <f t="shared" si="36"/>
        <v>2.7941657927525385E-3</v>
      </c>
      <c r="L92" s="52">
        <f t="shared" si="48"/>
        <v>-0.20468683726848583</v>
      </c>
      <c r="N92" s="40">
        <f t="shared" si="31"/>
        <v>3.3941284340777051</v>
      </c>
      <c r="O92" s="143">
        <f t="shared" si="32"/>
        <v>3.5588368204618375</v>
      </c>
      <c r="P92" s="52">
        <f t="shared" si="49"/>
        <v>4.8527446613518897E-2</v>
      </c>
    </row>
    <row r="93" spans="1:16" ht="20.100000000000001" customHeight="1" x14ac:dyDescent="0.25">
      <c r="A93" s="38" t="s">
        <v>194</v>
      </c>
      <c r="B93" s="19">
        <v>680.18</v>
      </c>
      <c r="C93" s="140">
        <v>437.25999999999993</v>
      </c>
      <c r="D93" s="247">
        <f t="shared" si="33"/>
        <v>2.8227189492304413E-3</v>
      </c>
      <c r="E93" s="215">
        <f t="shared" si="34"/>
        <v>1.8577265125435415E-3</v>
      </c>
      <c r="F93" s="52">
        <f t="shared" si="47"/>
        <v>-0.35714075685847868</v>
      </c>
      <c r="H93" s="19">
        <v>250.35599999999999</v>
      </c>
      <c r="I93" s="140">
        <v>154.31899999999999</v>
      </c>
      <c r="J93" s="214">
        <f t="shared" si="35"/>
        <v>4.4882863910942197E-3</v>
      </c>
      <c r="K93" s="215">
        <f t="shared" si="36"/>
        <v>2.7376108425135326E-3</v>
      </c>
      <c r="L93" s="52">
        <f t="shared" si="48"/>
        <v>-0.38360175110642447</v>
      </c>
      <c r="N93" s="40">
        <f t="shared" si="31"/>
        <v>3.680731571054721</v>
      </c>
      <c r="O93" s="143">
        <f t="shared" si="32"/>
        <v>3.5292274619219688</v>
      </c>
      <c r="P93" s="52">
        <f t="shared" si="49"/>
        <v>-4.1161412129094341E-2</v>
      </c>
    </row>
    <row r="94" spans="1:16" ht="20.100000000000001" customHeight="1" x14ac:dyDescent="0.25">
      <c r="A94" s="38" t="s">
        <v>206</v>
      </c>
      <c r="B94" s="19">
        <v>789.25</v>
      </c>
      <c r="C94" s="140">
        <v>495.67</v>
      </c>
      <c r="D94" s="247">
        <f t="shared" si="33"/>
        <v>3.2753549511601726E-3</v>
      </c>
      <c r="E94" s="215">
        <f t="shared" si="34"/>
        <v>2.1058850580260198E-3</v>
      </c>
      <c r="F94" s="52">
        <f t="shared" si="47"/>
        <v>-0.37197339246119732</v>
      </c>
      <c r="H94" s="19">
        <v>191.09700000000001</v>
      </c>
      <c r="I94" s="140">
        <v>145.38099999999997</v>
      </c>
      <c r="J94" s="214">
        <f t="shared" si="35"/>
        <v>3.4259137567261505E-3</v>
      </c>
      <c r="K94" s="215">
        <f t="shared" si="36"/>
        <v>2.5790511984620161E-3</v>
      </c>
      <c r="L94" s="52">
        <f t="shared" si="48"/>
        <v>-0.23922929193027642</v>
      </c>
      <c r="N94" s="40">
        <f t="shared" ref="N94" si="50">(H94/B94)*10</f>
        <v>2.4212480202724107</v>
      </c>
      <c r="O94" s="143">
        <f t="shared" ref="O94" si="51">(I94/C94)*10</f>
        <v>2.9330199527911711</v>
      </c>
      <c r="P94" s="52">
        <f t="shared" ref="P94" si="52">(O94-N94)/N94</f>
        <v>0.21136700091599114</v>
      </c>
    </row>
    <row r="95" spans="1:16" ht="20.100000000000001" customHeight="1" thickBot="1" x14ac:dyDescent="0.3">
      <c r="A95" s="8" t="s">
        <v>17</v>
      </c>
      <c r="B95" s="19">
        <f>B96-SUM(B68:B94)</f>
        <v>8215.0600000000268</v>
      </c>
      <c r="C95" s="140">
        <f>C96-SUM(C68:C94)</f>
        <v>7120.7599999999511</v>
      </c>
      <c r="D95" s="247">
        <f t="shared" si="33"/>
        <v>3.4092160209158028E-2</v>
      </c>
      <c r="E95" s="215">
        <f t="shared" si="34"/>
        <v>3.0252995109224398E-2</v>
      </c>
      <c r="F95" s="52">
        <f>(C95-B95)/B95</f>
        <v>-0.13320657426726915</v>
      </c>
      <c r="H95" s="19">
        <f>H96-SUM(H68:H94)</f>
        <v>2052.8210000000036</v>
      </c>
      <c r="I95" s="140">
        <f>I96-SUM(I68:I94)</f>
        <v>1777.9620000000141</v>
      </c>
      <c r="J95" s="214">
        <f t="shared" si="35"/>
        <v>3.680218791501879E-2</v>
      </c>
      <c r="K95" s="215">
        <f t="shared" si="36"/>
        <v>3.1540951203527012E-2</v>
      </c>
      <c r="L95" s="52">
        <f>(I95-H95)/H95</f>
        <v>-0.13389331071729538</v>
      </c>
      <c r="N95" s="40">
        <f t="shared" si="31"/>
        <v>2.4988508909247127</v>
      </c>
      <c r="O95" s="143">
        <f t="shared" si="32"/>
        <v>2.4968711204984109</v>
      </c>
      <c r="P95" s="52">
        <f>(O95-N95)/N95</f>
        <v>-7.922723334521151E-4</v>
      </c>
    </row>
    <row r="96" spans="1:16" ht="26.25" customHeight="1" thickBot="1" x14ac:dyDescent="0.3">
      <c r="A96" s="12" t="s">
        <v>18</v>
      </c>
      <c r="B96" s="17">
        <v>240966.25000000003</v>
      </c>
      <c r="C96" s="145">
        <v>235373.71999999994</v>
      </c>
      <c r="D96" s="243">
        <f>SUM(D68:D95)</f>
        <v>1.0000000000000002</v>
      </c>
      <c r="E96" s="244">
        <f>SUM(E68:E95)</f>
        <v>1</v>
      </c>
      <c r="F96" s="57">
        <f>(C96-B96)/B96</f>
        <v>-2.3208768862859781E-2</v>
      </c>
      <c r="G96" s="1"/>
      <c r="H96" s="17">
        <v>55779.862999999998</v>
      </c>
      <c r="I96" s="145">
        <v>56369.955000000024</v>
      </c>
      <c r="J96" s="255">
        <f t="shared" si="35"/>
        <v>1</v>
      </c>
      <c r="K96" s="244">
        <f t="shared" si="36"/>
        <v>1</v>
      </c>
      <c r="L96" s="57">
        <f>(I96-H96)/H96</f>
        <v>1.0578943157318728E-2</v>
      </c>
      <c r="M96" s="1"/>
      <c r="N96" s="37">
        <f t="shared" si="31"/>
        <v>2.3148413107644741</v>
      </c>
      <c r="O96" s="150">
        <f t="shared" si="32"/>
        <v>2.3949128645288029</v>
      </c>
      <c r="P96" s="57">
        <f>(O96-N96)/N96</f>
        <v>3.4590515294495625E-2</v>
      </c>
    </row>
  </sheetData>
  <mergeCells count="33"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topLeftCell="A12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134</v>
      </c>
      <c r="B1" s="4"/>
    </row>
    <row r="3" spans="1:19" ht="15.75" thickBot="1" x14ac:dyDescent="0.3"/>
    <row r="4" spans="1:19" x14ac:dyDescent="0.25">
      <c r="A4" s="334" t="s">
        <v>16</v>
      </c>
      <c r="B4" s="322"/>
      <c r="C4" s="322"/>
      <c r="D4" s="322"/>
      <c r="E4" s="349" t="s">
        <v>1</v>
      </c>
      <c r="F4" s="350"/>
      <c r="G4" s="347" t="s">
        <v>104</v>
      </c>
      <c r="H4" s="347"/>
      <c r="I4" s="130" t="s">
        <v>0</v>
      </c>
      <c r="K4" s="351" t="s">
        <v>19</v>
      </c>
      <c r="L4" s="350"/>
      <c r="M4" s="347" t="s">
        <v>104</v>
      </c>
      <c r="N4" s="347"/>
      <c r="O4" s="130" t="s">
        <v>0</v>
      </c>
      <c r="Q4" s="357" t="s">
        <v>22</v>
      </c>
      <c r="R4" s="347"/>
      <c r="S4" s="130" t="s">
        <v>0</v>
      </c>
    </row>
    <row r="5" spans="1:19" x14ac:dyDescent="0.25">
      <c r="A5" s="348"/>
      <c r="B5" s="323"/>
      <c r="C5" s="323"/>
      <c r="D5" s="323"/>
      <c r="E5" s="352" t="s">
        <v>147</v>
      </c>
      <c r="F5" s="353"/>
      <c r="G5" s="354" t="str">
        <f>E5</f>
        <v>jan-fev</v>
      </c>
      <c r="H5" s="354"/>
      <c r="I5" s="131" t="s">
        <v>158</v>
      </c>
      <c r="K5" s="355" t="str">
        <f>E5</f>
        <v>jan-fev</v>
      </c>
      <c r="L5" s="353"/>
      <c r="M5" s="343" t="str">
        <f>E5</f>
        <v>jan-fev</v>
      </c>
      <c r="N5" s="344"/>
      <c r="O5" s="131" t="str">
        <f>I5</f>
        <v>2024/2023</v>
      </c>
      <c r="Q5" s="355" t="str">
        <f>E5</f>
        <v>jan-fev</v>
      </c>
      <c r="R5" s="353"/>
      <c r="S5" s="131" t="str">
        <f>O5</f>
        <v>2024/2023</v>
      </c>
    </row>
    <row r="6" spans="1:19" ht="15.75" thickBot="1" x14ac:dyDescent="0.3">
      <c r="A6" s="335"/>
      <c r="B6" s="358"/>
      <c r="C6" s="358"/>
      <c r="D6" s="358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86601.10000000002</v>
      </c>
      <c r="F7" s="145">
        <v>86793.690000000031</v>
      </c>
      <c r="G7" s="243">
        <f>E7/E15</f>
        <v>0.41441354098665362</v>
      </c>
      <c r="H7" s="244">
        <f>F7/F15</f>
        <v>0.38567503236484246</v>
      </c>
      <c r="I7" s="164">
        <f t="shared" ref="I7:I18" si="0">(F7-E7)/E7</f>
        <v>2.2238747544778416E-3</v>
      </c>
      <c r="J7" s="1"/>
      <c r="K7" s="17">
        <v>22880.235999999994</v>
      </c>
      <c r="L7" s="145">
        <v>22624.542000000012</v>
      </c>
      <c r="M7" s="243">
        <f>K7/K15</f>
        <v>0.36187484728619829</v>
      </c>
      <c r="N7" s="244">
        <f>L7/L15</f>
        <v>0.34369261309033733</v>
      </c>
      <c r="O7" s="164">
        <f t="shared" ref="O7:O18" si="1">(L7-K7)/K7</f>
        <v>-1.1175321793008664E-2</v>
      </c>
      <c r="P7" s="1"/>
      <c r="Q7" s="187">
        <f t="shared" ref="Q7:R18" si="2">(K7/E7)*10</f>
        <v>2.6420260250735832</v>
      </c>
      <c r="R7" s="188">
        <f t="shared" si="2"/>
        <v>2.6067035518365449</v>
      </c>
      <c r="S7" s="55">
        <f>(R7-Q7)/Q7</f>
        <v>-1.3369464532831212E-2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71441.950000000026</v>
      </c>
      <c r="F8" s="181">
        <v>73613.460000000021</v>
      </c>
      <c r="G8" s="245">
        <f>E8/E7</f>
        <v>0.82495430196614139</v>
      </c>
      <c r="H8" s="246">
        <f>F8/F7</f>
        <v>0.84814299288346873</v>
      </c>
      <c r="I8" s="206">
        <f t="shared" si="0"/>
        <v>3.0395446932789404E-2</v>
      </c>
      <c r="K8" s="180">
        <v>20127.811999999994</v>
      </c>
      <c r="L8" s="181">
        <v>20251.595000000012</v>
      </c>
      <c r="M8" s="250">
        <f>K8/K7</f>
        <v>0.87970298907756017</v>
      </c>
      <c r="N8" s="246">
        <f>L8/L7</f>
        <v>0.89511624146910918</v>
      </c>
      <c r="O8" s="207">
        <f t="shared" si="1"/>
        <v>6.1498487764103556E-3</v>
      </c>
      <c r="Q8" s="189">
        <f t="shared" si="2"/>
        <v>2.8173659873505672</v>
      </c>
      <c r="R8" s="190">
        <f t="shared" si="2"/>
        <v>2.7510722903121261</v>
      </c>
      <c r="S8" s="182">
        <f t="shared" ref="S8:S18" si="3">(R8-Q8)/Q8</f>
        <v>-2.3530381688459046E-2</v>
      </c>
    </row>
    <row r="9" spans="1:19" ht="24" customHeight="1" x14ac:dyDescent="0.25">
      <c r="A9" s="8"/>
      <c r="B9" t="s">
        <v>37</v>
      </c>
      <c r="E9" s="19">
        <v>13604.47</v>
      </c>
      <c r="F9" s="140">
        <v>12323.930000000004</v>
      </c>
      <c r="G9" s="247">
        <f>E9/E7</f>
        <v>0.1570935011218102</v>
      </c>
      <c r="H9" s="215">
        <f>F9/F7</f>
        <v>0.14199108253146051</v>
      </c>
      <c r="I9" s="182">
        <f t="shared" si="0"/>
        <v>-9.4126415803040875E-2</v>
      </c>
      <c r="K9" s="19">
        <v>2387.0200000000009</v>
      </c>
      <c r="L9" s="140">
        <v>2205.1640000000007</v>
      </c>
      <c r="M9" s="247">
        <f>K9/K7</f>
        <v>0.10432672110549915</v>
      </c>
      <c r="N9" s="215">
        <f>L9/L7</f>
        <v>9.7467785204226429E-2</v>
      </c>
      <c r="O9" s="182">
        <f t="shared" si="1"/>
        <v>-7.6185369205117745E-2</v>
      </c>
      <c r="Q9" s="189">
        <f t="shared" si="2"/>
        <v>1.7545850738764546</v>
      </c>
      <c r="R9" s="190">
        <f t="shared" si="2"/>
        <v>1.7893350578914355</v>
      </c>
      <c r="S9" s="182">
        <f t="shared" si="3"/>
        <v>1.9805243149713367E-2</v>
      </c>
    </row>
    <row r="10" spans="1:19" ht="24" customHeight="1" thickBot="1" x14ac:dyDescent="0.3">
      <c r="A10" s="8"/>
      <c r="B10" t="s">
        <v>36</v>
      </c>
      <c r="E10" s="19">
        <v>1554.68</v>
      </c>
      <c r="F10" s="140">
        <v>856.30000000000007</v>
      </c>
      <c r="G10" s="247">
        <f>E10/E7</f>
        <v>1.7952196912048458E-2</v>
      </c>
      <c r="H10" s="215">
        <f>F10/F7</f>
        <v>9.8659245850706394E-3</v>
      </c>
      <c r="I10" s="186">
        <f t="shared" si="0"/>
        <v>-0.44921141328118969</v>
      </c>
      <c r="K10" s="19">
        <v>365.40399999999994</v>
      </c>
      <c r="L10" s="140">
        <v>167.78300000000002</v>
      </c>
      <c r="M10" s="247">
        <f>K10/K7</f>
        <v>1.5970289816940701E-2</v>
      </c>
      <c r="N10" s="215">
        <f>L10/L7</f>
        <v>7.4159733266644656E-3</v>
      </c>
      <c r="O10" s="209">
        <f t="shared" si="1"/>
        <v>-0.54082878129412915</v>
      </c>
      <c r="Q10" s="189">
        <f t="shared" si="2"/>
        <v>2.3503486247973853</v>
      </c>
      <c r="R10" s="190">
        <f t="shared" si="2"/>
        <v>1.9593950718206234</v>
      </c>
      <c r="S10" s="182">
        <f t="shared" si="3"/>
        <v>-0.16633853754800501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122371.55999999995</v>
      </c>
      <c r="F11" s="145">
        <v>138249.89000000001</v>
      </c>
      <c r="G11" s="243">
        <f>E11/E15</f>
        <v>0.58558645901334638</v>
      </c>
      <c r="H11" s="244">
        <f>F11/F15</f>
        <v>0.61432496763515754</v>
      </c>
      <c r="I11" s="164">
        <f t="shared" si="0"/>
        <v>0.12975506727216737</v>
      </c>
      <c r="J11" s="1"/>
      <c r="K11" s="17">
        <v>40346.695</v>
      </c>
      <c r="L11" s="145">
        <v>43203.29699999997</v>
      </c>
      <c r="M11" s="243">
        <f>K11/K15</f>
        <v>0.63812515271380177</v>
      </c>
      <c r="N11" s="244">
        <f>L11/L15</f>
        <v>0.65630738690966273</v>
      </c>
      <c r="O11" s="164">
        <f t="shared" si="1"/>
        <v>7.0801387821232201E-2</v>
      </c>
      <c r="Q11" s="191">
        <f t="shared" si="2"/>
        <v>3.2970646937899635</v>
      </c>
      <c r="R11" s="192">
        <f t="shared" si="2"/>
        <v>3.1250149276791443</v>
      </c>
      <c r="S11" s="57">
        <f t="shared" si="3"/>
        <v>-5.218270858769488E-2</v>
      </c>
    </row>
    <row r="12" spans="1:19" s="3" customFormat="1" ht="24" customHeight="1" x14ac:dyDescent="0.25">
      <c r="A12" s="46"/>
      <c r="B12" s="3" t="s">
        <v>33</v>
      </c>
      <c r="E12" s="31">
        <v>114252.65999999996</v>
      </c>
      <c r="F12" s="141">
        <v>130175.97</v>
      </c>
      <c r="G12" s="247">
        <f>E12/E11</f>
        <v>0.93365370188955676</v>
      </c>
      <c r="H12" s="215">
        <f>F12/F11</f>
        <v>0.94159908553995952</v>
      </c>
      <c r="I12" s="206">
        <f t="shared" si="0"/>
        <v>0.13936927157757242</v>
      </c>
      <c r="K12" s="31">
        <v>38939.89</v>
      </c>
      <c r="L12" s="141">
        <v>41845.757999999965</v>
      </c>
      <c r="M12" s="247">
        <f>K12/K11</f>
        <v>0.96513208826646146</v>
      </c>
      <c r="N12" s="215">
        <f>L12/L11</f>
        <v>0.96857788422952984</v>
      </c>
      <c r="O12" s="206">
        <f t="shared" si="1"/>
        <v>7.4624453227781745E-2</v>
      </c>
      <c r="Q12" s="189">
        <f t="shared" si="2"/>
        <v>3.4082261191993268</v>
      </c>
      <c r="R12" s="190">
        <f t="shared" si="2"/>
        <v>3.2145531928819091</v>
      </c>
      <c r="S12" s="182">
        <f t="shared" si="3"/>
        <v>-5.682513998305843E-2</v>
      </c>
    </row>
    <row r="13" spans="1:19" ht="24" customHeight="1" x14ac:dyDescent="0.25">
      <c r="A13" s="8"/>
      <c r="B13" s="3" t="s">
        <v>37</v>
      </c>
      <c r="D13" s="3"/>
      <c r="E13" s="19">
        <v>7511.4699999999993</v>
      </c>
      <c r="F13" s="140">
        <v>8030.1900000000005</v>
      </c>
      <c r="G13" s="247">
        <f>E13/E11</f>
        <v>6.1382481354327771E-2</v>
      </c>
      <c r="H13" s="215">
        <f>F13/F11</f>
        <v>5.8084603177622776E-2</v>
      </c>
      <c r="I13" s="182">
        <f t="shared" si="0"/>
        <v>6.9057055409926585E-2</v>
      </c>
      <c r="K13" s="19">
        <v>1339.2809999999995</v>
      </c>
      <c r="L13" s="140">
        <v>1350.8640000000007</v>
      </c>
      <c r="M13" s="247">
        <f>K13/K11</f>
        <v>3.3194317403197449E-2</v>
      </c>
      <c r="N13" s="215">
        <f>L13/L11</f>
        <v>3.1267613673095405E-2</v>
      </c>
      <c r="O13" s="182">
        <f t="shared" si="1"/>
        <v>8.6486704433208755E-3</v>
      </c>
      <c r="Q13" s="189">
        <f t="shared" si="2"/>
        <v>1.7829812273762655</v>
      </c>
      <c r="R13" s="190">
        <f t="shared" si="2"/>
        <v>1.6822316782043769</v>
      </c>
      <c r="S13" s="182">
        <f t="shared" si="3"/>
        <v>-5.6506231038756342E-2</v>
      </c>
    </row>
    <row r="14" spans="1:19" ht="24" customHeight="1" thickBot="1" x14ac:dyDescent="0.3">
      <c r="A14" s="8"/>
      <c r="B14" t="s">
        <v>36</v>
      </c>
      <c r="E14" s="19">
        <v>607.43000000000006</v>
      </c>
      <c r="F14" s="140">
        <v>43.73</v>
      </c>
      <c r="G14" s="247">
        <f>E14/E11</f>
        <v>4.9638167561155576E-3</v>
      </c>
      <c r="H14" s="215">
        <f>F14/F11</f>
        <v>3.1631128241765686E-4</v>
      </c>
      <c r="I14" s="186">
        <f t="shared" si="0"/>
        <v>-0.92800816554993992</v>
      </c>
      <c r="K14" s="19">
        <v>67.524000000000001</v>
      </c>
      <c r="L14" s="140">
        <v>6.6750000000000007</v>
      </c>
      <c r="M14" s="247">
        <f>K14/K11</f>
        <v>1.6735943303410601E-3</v>
      </c>
      <c r="N14" s="215">
        <f>L14/L11</f>
        <v>1.5450209737465187E-4</v>
      </c>
      <c r="O14" s="209">
        <f t="shared" si="1"/>
        <v>-0.90114625910787283</v>
      </c>
      <c r="Q14" s="189">
        <f t="shared" si="2"/>
        <v>1.1116342623841429</v>
      </c>
      <c r="R14" s="190">
        <f t="shared" si="2"/>
        <v>1.5264120740910134</v>
      </c>
      <c r="S14" s="182">
        <f t="shared" si="3"/>
        <v>0.37312435010530243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208972.65999999997</v>
      </c>
      <c r="F15" s="145">
        <v>225043.58000000005</v>
      </c>
      <c r="G15" s="243">
        <f>G7+G11</f>
        <v>1</v>
      </c>
      <c r="H15" s="244">
        <f>H7+H11</f>
        <v>1</v>
      </c>
      <c r="I15" s="164">
        <f t="shared" si="0"/>
        <v>7.6904414194661028E-2</v>
      </c>
      <c r="J15" s="1"/>
      <c r="K15" s="17">
        <v>63226.93099999999</v>
      </c>
      <c r="L15" s="145">
        <v>65827.838999999978</v>
      </c>
      <c r="M15" s="243">
        <f>M7+M11</f>
        <v>1</v>
      </c>
      <c r="N15" s="244">
        <f>N7+N11</f>
        <v>1</v>
      </c>
      <c r="O15" s="164">
        <f t="shared" si="1"/>
        <v>4.1136078548553764E-2</v>
      </c>
      <c r="Q15" s="191">
        <f t="shared" si="2"/>
        <v>3.0256077996040247</v>
      </c>
      <c r="R15" s="192">
        <f t="shared" si="2"/>
        <v>2.9251151710259835</v>
      </c>
      <c r="S15" s="57">
        <f t="shared" si="3"/>
        <v>-3.3214030116921672E-2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185694.61</v>
      </c>
      <c r="F16" s="181">
        <f t="shared" ref="F16:F17" si="4">F8+F12</f>
        <v>203789.43000000002</v>
      </c>
      <c r="G16" s="245">
        <f>E16/E15</f>
        <v>0.88860719866416982</v>
      </c>
      <c r="H16" s="246">
        <f>F16/F15</f>
        <v>0.90555540397997569</v>
      </c>
      <c r="I16" s="207">
        <f t="shared" si="0"/>
        <v>9.7443969967679928E-2</v>
      </c>
      <c r="J16" s="3"/>
      <c r="K16" s="180">
        <f t="shared" ref="K16:L18" si="5">K8+K12</f>
        <v>59067.70199999999</v>
      </c>
      <c r="L16" s="181">
        <f t="shared" si="5"/>
        <v>62097.352999999974</v>
      </c>
      <c r="M16" s="250">
        <f>K16/K15</f>
        <v>0.93421744604368029</v>
      </c>
      <c r="N16" s="246">
        <f>L16/L15</f>
        <v>0.94332966026729204</v>
      </c>
      <c r="O16" s="207">
        <f t="shared" si="1"/>
        <v>5.1291160776831712E-2</v>
      </c>
      <c r="P16" s="3"/>
      <c r="Q16" s="189">
        <f t="shared" si="2"/>
        <v>3.1809055739420762</v>
      </c>
      <c r="R16" s="190">
        <f t="shared" si="2"/>
        <v>3.047133160929886</v>
      </c>
      <c r="S16" s="182">
        <f t="shared" si="3"/>
        <v>-4.205482052282581E-2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21115.94</v>
      </c>
      <c r="F17" s="140">
        <f t="shared" si="4"/>
        <v>20354.120000000003</v>
      </c>
      <c r="G17" s="248">
        <f>E17/E15</f>
        <v>0.10104642396761376</v>
      </c>
      <c r="H17" s="215">
        <f>F17/F15</f>
        <v>9.0445237318034125E-2</v>
      </c>
      <c r="I17" s="182">
        <f t="shared" si="0"/>
        <v>-3.6077958168094629E-2</v>
      </c>
      <c r="K17" s="19">
        <f t="shared" si="5"/>
        <v>3726.3010000000004</v>
      </c>
      <c r="L17" s="140">
        <f t="shared" si="5"/>
        <v>3556.0280000000012</v>
      </c>
      <c r="M17" s="247">
        <f>K17/K15</f>
        <v>5.8935345130068088E-2</v>
      </c>
      <c r="N17" s="215">
        <f>L17/L15</f>
        <v>5.4020123613658384E-2</v>
      </c>
      <c r="O17" s="182">
        <f t="shared" si="1"/>
        <v>-4.5694912998171432E-2</v>
      </c>
      <c r="Q17" s="189">
        <f t="shared" si="2"/>
        <v>1.7646862985971736</v>
      </c>
      <c r="R17" s="190">
        <f t="shared" si="2"/>
        <v>1.747080198013965</v>
      </c>
      <c r="S17" s="182">
        <f t="shared" si="3"/>
        <v>-9.9769010487611998E-3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2162.11</v>
      </c>
      <c r="F18" s="142">
        <f>F10+F14</f>
        <v>900.03000000000009</v>
      </c>
      <c r="G18" s="249">
        <f>E18/E15</f>
        <v>1.0346377368216494E-2</v>
      </c>
      <c r="H18" s="221">
        <f>F18/F15</f>
        <v>3.999358701990076E-3</v>
      </c>
      <c r="I18" s="208">
        <f t="shared" si="0"/>
        <v>-0.58372608239173762</v>
      </c>
      <c r="K18" s="21">
        <f t="shared" si="5"/>
        <v>432.92799999999994</v>
      </c>
      <c r="L18" s="142">
        <f t="shared" si="5"/>
        <v>174.45800000000003</v>
      </c>
      <c r="M18" s="249">
        <f>K18/K15</f>
        <v>6.8472088262515858E-3</v>
      </c>
      <c r="N18" s="221">
        <f>L18/L15</f>
        <v>2.6502161190495722E-3</v>
      </c>
      <c r="O18" s="208">
        <f t="shared" si="1"/>
        <v>-0.59702768127725614</v>
      </c>
      <c r="Q18" s="193">
        <f t="shared" si="2"/>
        <v>2.0023403064598928</v>
      </c>
      <c r="R18" s="194">
        <f t="shared" si="2"/>
        <v>1.9383576103018791</v>
      </c>
      <c r="S18" s="186">
        <f t="shared" si="3"/>
        <v>-3.1953957052951752E-2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topLeftCell="A87" workbookViewId="0">
      <selection activeCell="H96" sqref="H96:I96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135</v>
      </c>
    </row>
    <row r="3" spans="1:16" ht="8.25" customHeight="1" thickBot="1" x14ac:dyDescent="0.3"/>
    <row r="4" spans="1:16" x14ac:dyDescent="0.25">
      <c r="A4" s="361" t="s">
        <v>3</v>
      </c>
      <c r="B4" s="349" t="s">
        <v>1</v>
      </c>
      <c r="C4" s="347"/>
      <c r="D4" s="349" t="s">
        <v>104</v>
      </c>
      <c r="E4" s="347"/>
      <c r="F4" s="130" t="s">
        <v>0</v>
      </c>
      <c r="H4" s="359" t="s">
        <v>19</v>
      </c>
      <c r="I4" s="360"/>
      <c r="J4" s="349" t="s">
        <v>104</v>
      </c>
      <c r="K4" s="350"/>
      <c r="L4" s="130" t="s">
        <v>0</v>
      </c>
      <c r="N4" s="357" t="s">
        <v>22</v>
      </c>
      <c r="O4" s="347"/>
      <c r="P4" s="130" t="s">
        <v>0</v>
      </c>
    </row>
    <row r="5" spans="1:16" x14ac:dyDescent="0.25">
      <c r="A5" s="362"/>
      <c r="B5" s="352" t="s">
        <v>147</v>
      </c>
      <c r="C5" s="354"/>
      <c r="D5" s="352" t="str">
        <f>B5</f>
        <v>jan-fev</v>
      </c>
      <c r="E5" s="354"/>
      <c r="F5" s="131" t="s">
        <v>158</v>
      </c>
      <c r="H5" s="355" t="str">
        <f>B5</f>
        <v>jan-fev</v>
      </c>
      <c r="I5" s="354"/>
      <c r="J5" s="352" t="str">
        <f>B5</f>
        <v>jan-fev</v>
      </c>
      <c r="K5" s="353"/>
      <c r="L5" s="131" t="str">
        <f>F5</f>
        <v>2024/2023</v>
      </c>
      <c r="N5" s="355" t="str">
        <f>B5</f>
        <v>jan-fev</v>
      </c>
      <c r="O5" s="353"/>
      <c r="P5" s="131" t="str">
        <f>F5</f>
        <v>2024/2023</v>
      </c>
    </row>
    <row r="6" spans="1:16" ht="19.5" customHeight="1" thickBot="1" x14ac:dyDescent="0.3">
      <c r="A6" s="363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161</v>
      </c>
      <c r="B7" s="39">
        <v>21902.350000000006</v>
      </c>
      <c r="C7" s="147">
        <v>27648.210000000003</v>
      </c>
      <c r="D7" s="247">
        <f>B7/$B$33</f>
        <v>0.10480964351987486</v>
      </c>
      <c r="E7" s="246">
        <f>C7/$C$33</f>
        <v>0.12285713727092325</v>
      </c>
      <c r="F7" s="52">
        <f>(C7-B7)/B7</f>
        <v>0.26233988590265406</v>
      </c>
      <c r="H7" s="39">
        <v>7579.0459999999994</v>
      </c>
      <c r="I7" s="147">
        <v>8851.43</v>
      </c>
      <c r="J7" s="247">
        <f>H7/$H$33</f>
        <v>0.11987053428229817</v>
      </c>
      <c r="K7" s="246">
        <f>I7/$I$33</f>
        <v>0.13446332333649902</v>
      </c>
      <c r="L7" s="52">
        <f>(I7-H7)/H7</f>
        <v>0.1678818152047106</v>
      </c>
      <c r="N7" s="27">
        <f t="shared" ref="N7:O33" si="0">(H7/B7)*10</f>
        <v>3.4603802788285263</v>
      </c>
      <c r="O7" s="151">
        <f t="shared" si="0"/>
        <v>3.201447760994292</v>
      </c>
      <c r="P7" s="61">
        <f>(O7-N7)/N7</f>
        <v>-7.4827763705176673E-2</v>
      </c>
    </row>
    <row r="8" spans="1:16" ht="20.100000000000001" customHeight="1" x14ac:dyDescent="0.25">
      <c r="A8" s="8" t="s">
        <v>160</v>
      </c>
      <c r="B8" s="19">
        <v>22352.680000000004</v>
      </c>
      <c r="C8" s="140">
        <v>28795.71</v>
      </c>
      <c r="D8" s="247">
        <f t="shared" ref="D8:D32" si="1">B8/$B$33</f>
        <v>0.10696461441415356</v>
      </c>
      <c r="E8" s="215">
        <f t="shared" ref="E8:E32" si="2">C8/$C$33</f>
        <v>0.1279561496488813</v>
      </c>
      <c r="F8" s="52">
        <f t="shared" ref="F8:F33" si="3">(C8-B8)/B8</f>
        <v>0.28824418369519872</v>
      </c>
      <c r="H8" s="19">
        <v>7256.552999999999</v>
      </c>
      <c r="I8" s="140">
        <v>8743.0460000000003</v>
      </c>
      <c r="J8" s="247">
        <f t="shared" ref="J8:J32" si="4">H8/$H$33</f>
        <v>0.11476997041023548</v>
      </c>
      <c r="K8" s="215">
        <f t="shared" ref="K8:K32" si="5">I8/$I$33</f>
        <v>0.13281684668396906</v>
      </c>
      <c r="L8" s="52">
        <f t="shared" ref="L8:L33" si="6">(I8-H8)/H8</f>
        <v>0.20484836257655686</v>
      </c>
      <c r="N8" s="27">
        <f t="shared" si="0"/>
        <v>3.2463905894058334</v>
      </c>
      <c r="O8" s="152">
        <f t="shared" si="0"/>
        <v>3.0362321331892845</v>
      </c>
      <c r="P8" s="52">
        <f t="shared" ref="P8:P71" si="7">(O8-N8)/N8</f>
        <v>-6.473603543035554E-2</v>
      </c>
    </row>
    <row r="9" spans="1:16" ht="20.100000000000001" customHeight="1" x14ac:dyDescent="0.25">
      <c r="A9" s="8" t="s">
        <v>163</v>
      </c>
      <c r="B9" s="19">
        <v>14829.969999999998</v>
      </c>
      <c r="C9" s="140">
        <v>15091.93</v>
      </c>
      <c r="D9" s="247">
        <f t="shared" si="1"/>
        <v>7.0966077572061345E-2</v>
      </c>
      <c r="E9" s="215">
        <f t="shared" si="2"/>
        <v>6.7062255230742412E-2</v>
      </c>
      <c r="F9" s="52">
        <f t="shared" si="3"/>
        <v>1.7664229934383064E-2</v>
      </c>
      <c r="H9" s="19">
        <v>5401.95</v>
      </c>
      <c r="I9" s="140">
        <v>5775.4139999999998</v>
      </c>
      <c r="J9" s="247">
        <f t="shared" si="4"/>
        <v>8.5437485491744028E-2</v>
      </c>
      <c r="K9" s="215">
        <f t="shared" si="5"/>
        <v>8.7735129813390947E-2</v>
      </c>
      <c r="L9" s="52">
        <f t="shared" si="6"/>
        <v>6.9135034570849407E-2</v>
      </c>
      <c r="N9" s="27">
        <f t="shared" si="0"/>
        <v>3.642589971523881</v>
      </c>
      <c r="O9" s="152">
        <f t="shared" si="0"/>
        <v>3.8268226794054834</v>
      </c>
      <c r="P9" s="52">
        <f t="shared" si="7"/>
        <v>5.0577393920767995E-2</v>
      </c>
    </row>
    <row r="10" spans="1:16" ht="20.100000000000001" customHeight="1" x14ac:dyDescent="0.25">
      <c r="A10" s="8" t="s">
        <v>162</v>
      </c>
      <c r="B10" s="19">
        <v>18468.740000000002</v>
      </c>
      <c r="C10" s="140">
        <v>16636.079999999998</v>
      </c>
      <c r="D10" s="247">
        <f t="shared" si="1"/>
        <v>8.8378738156465089E-2</v>
      </c>
      <c r="E10" s="215">
        <f t="shared" si="2"/>
        <v>7.3923815111721899E-2</v>
      </c>
      <c r="F10" s="52">
        <f t="shared" si="3"/>
        <v>-9.9230375217800634E-2</v>
      </c>
      <c r="H10" s="19">
        <v>5171.9550000000008</v>
      </c>
      <c r="I10" s="140">
        <v>4983.6859999999997</v>
      </c>
      <c r="J10" s="247">
        <f t="shared" si="4"/>
        <v>8.1799874170707443E-2</v>
      </c>
      <c r="K10" s="215">
        <f t="shared" si="5"/>
        <v>7.5707877938997803E-2</v>
      </c>
      <c r="L10" s="52">
        <f t="shared" si="6"/>
        <v>-3.6401902182057098E-2</v>
      </c>
      <c r="N10" s="27">
        <f t="shared" si="0"/>
        <v>2.8003832421702834</v>
      </c>
      <c r="O10" s="152">
        <f t="shared" si="0"/>
        <v>2.9957093257546252</v>
      </c>
      <c r="P10" s="52">
        <f t="shared" si="7"/>
        <v>6.9749768761280334E-2</v>
      </c>
    </row>
    <row r="11" spans="1:16" ht="20.100000000000001" customHeight="1" x14ac:dyDescent="0.25">
      <c r="A11" s="8" t="s">
        <v>168</v>
      </c>
      <c r="B11" s="19">
        <v>17118.25</v>
      </c>
      <c r="C11" s="140">
        <v>14936.839999999997</v>
      </c>
      <c r="D11" s="247">
        <f t="shared" si="1"/>
        <v>8.1916218131118226E-2</v>
      </c>
      <c r="E11" s="215">
        <f t="shared" si="2"/>
        <v>6.6373099823598583E-2</v>
      </c>
      <c r="F11" s="52">
        <f t="shared" si="3"/>
        <v>-0.12743183444569411</v>
      </c>
      <c r="H11" s="19">
        <v>4221.991</v>
      </c>
      <c r="I11" s="140">
        <v>3645.1579999999999</v>
      </c>
      <c r="J11" s="247">
        <f t="shared" si="4"/>
        <v>6.6775200586598152E-2</v>
      </c>
      <c r="K11" s="215">
        <f t="shared" si="5"/>
        <v>5.537411003268692E-2</v>
      </c>
      <c r="L11" s="52">
        <f t="shared" si="6"/>
        <v>-0.13662582416684452</v>
      </c>
      <c r="N11" s="27">
        <f t="shared" si="0"/>
        <v>2.4663683495684428</v>
      </c>
      <c r="O11" s="152">
        <f t="shared" si="0"/>
        <v>2.440380964112892</v>
      </c>
      <c r="P11" s="52">
        <f t="shared" si="7"/>
        <v>-1.053670083793363E-2</v>
      </c>
    </row>
    <row r="12" spans="1:16" ht="20.100000000000001" customHeight="1" x14ac:dyDescent="0.25">
      <c r="A12" s="8" t="s">
        <v>165</v>
      </c>
      <c r="B12" s="19">
        <v>10517.43</v>
      </c>
      <c r="C12" s="140">
        <v>11338.130000000001</v>
      </c>
      <c r="D12" s="247">
        <f t="shared" si="1"/>
        <v>5.0329215314577527E-2</v>
      </c>
      <c r="E12" s="215">
        <f t="shared" si="2"/>
        <v>5.038193046875631E-2</v>
      </c>
      <c r="F12" s="52">
        <f t="shared" si="3"/>
        <v>7.8032371026001662E-2</v>
      </c>
      <c r="H12" s="19">
        <v>3062.9830000000002</v>
      </c>
      <c r="I12" s="140">
        <v>3205.6009999999997</v>
      </c>
      <c r="J12" s="247">
        <f t="shared" si="4"/>
        <v>4.8444277644916857E-2</v>
      </c>
      <c r="K12" s="215">
        <f t="shared" si="5"/>
        <v>4.8696737561140346E-2</v>
      </c>
      <c r="L12" s="52">
        <f t="shared" si="6"/>
        <v>4.6561799396209344E-2</v>
      </c>
      <c r="N12" s="27">
        <f t="shared" si="0"/>
        <v>2.9122922615125555</v>
      </c>
      <c r="O12" s="152">
        <f t="shared" si="0"/>
        <v>2.8272748680778923</v>
      </c>
      <c r="P12" s="52">
        <f t="shared" si="7"/>
        <v>-2.9192603557758229E-2</v>
      </c>
    </row>
    <row r="13" spans="1:16" ht="20.100000000000001" customHeight="1" x14ac:dyDescent="0.25">
      <c r="A13" s="8" t="s">
        <v>172</v>
      </c>
      <c r="B13" s="19">
        <v>5549.1100000000006</v>
      </c>
      <c r="C13" s="140">
        <v>16850.150000000001</v>
      </c>
      <c r="D13" s="247">
        <f t="shared" si="1"/>
        <v>2.6554239200477239E-2</v>
      </c>
      <c r="E13" s="215">
        <f t="shared" si="2"/>
        <v>7.4875053089717106E-2</v>
      </c>
      <c r="F13" s="52">
        <f t="shared" si="3"/>
        <v>2.0365500053161676</v>
      </c>
      <c r="H13" s="19">
        <v>1295.9760000000001</v>
      </c>
      <c r="I13" s="140">
        <v>3194.7610000000004</v>
      </c>
      <c r="J13" s="247">
        <f t="shared" si="4"/>
        <v>2.0497215023768913E-2</v>
      </c>
      <c r="K13" s="215">
        <f t="shared" si="5"/>
        <v>4.8532065590061374E-2</v>
      </c>
      <c r="L13" s="52">
        <f t="shared" si="6"/>
        <v>1.4651390149200294</v>
      </c>
      <c r="N13" s="27">
        <f t="shared" si="0"/>
        <v>2.3354664081267087</v>
      </c>
      <c r="O13" s="152">
        <f t="shared" si="0"/>
        <v>1.8959837152784993</v>
      </c>
      <c r="P13" s="52">
        <f t="shared" si="7"/>
        <v>-0.18817769817580937</v>
      </c>
    </row>
    <row r="14" spans="1:16" ht="20.100000000000001" customHeight="1" x14ac:dyDescent="0.25">
      <c r="A14" s="8" t="s">
        <v>167</v>
      </c>
      <c r="B14" s="19">
        <v>9708.1099999999988</v>
      </c>
      <c r="C14" s="140">
        <v>7404.59</v>
      </c>
      <c r="D14" s="247">
        <f t="shared" si="1"/>
        <v>4.6456364196158492E-2</v>
      </c>
      <c r="E14" s="215">
        <f t="shared" si="2"/>
        <v>3.290291595965545E-2</v>
      </c>
      <c r="F14" s="52">
        <f t="shared" si="3"/>
        <v>-0.23727790476210087</v>
      </c>
      <c r="H14" s="19">
        <v>4283.8490000000002</v>
      </c>
      <c r="I14" s="140">
        <v>3136.3750000000005</v>
      </c>
      <c r="J14" s="247">
        <f t="shared" si="4"/>
        <v>6.7753549511995151E-2</v>
      </c>
      <c r="K14" s="215">
        <f t="shared" si="5"/>
        <v>4.764511561742138E-2</v>
      </c>
      <c r="L14" s="52">
        <f t="shared" si="6"/>
        <v>-0.26786051515821396</v>
      </c>
      <c r="N14" s="27">
        <f t="shared" si="0"/>
        <v>4.4126498360648991</v>
      </c>
      <c r="O14" s="152">
        <f t="shared" si="0"/>
        <v>4.2357173050769861</v>
      </c>
      <c r="P14" s="52">
        <f t="shared" si="7"/>
        <v>-4.0096662450265365E-2</v>
      </c>
    </row>
    <row r="15" spans="1:16" ht="20.100000000000001" customHeight="1" x14ac:dyDescent="0.25">
      <c r="A15" s="8" t="s">
        <v>170</v>
      </c>
      <c r="B15" s="19">
        <v>12393.730000000001</v>
      </c>
      <c r="C15" s="140">
        <v>10538.76</v>
      </c>
      <c r="D15" s="247">
        <f t="shared" si="1"/>
        <v>5.9307901808782093E-2</v>
      </c>
      <c r="E15" s="215">
        <f t="shared" si="2"/>
        <v>4.6829862909219616E-2</v>
      </c>
      <c r="F15" s="52">
        <f t="shared" si="3"/>
        <v>-0.14967003476758015</v>
      </c>
      <c r="H15" s="19">
        <v>3035.5880000000002</v>
      </c>
      <c r="I15" s="140">
        <v>2730.1600000000003</v>
      </c>
      <c r="J15" s="247">
        <f t="shared" si="4"/>
        <v>4.8010997086036025E-2</v>
      </c>
      <c r="K15" s="215">
        <f t="shared" si="5"/>
        <v>4.1474246177213868E-2</v>
      </c>
      <c r="L15" s="52">
        <f t="shared" si="6"/>
        <v>-0.10061576208629099</v>
      </c>
      <c r="N15" s="27">
        <f t="shared" si="0"/>
        <v>2.4492933120214815</v>
      </c>
      <c r="O15" s="152">
        <f t="shared" si="0"/>
        <v>2.5905894052051663</v>
      </c>
      <c r="P15" s="52">
        <f t="shared" si="7"/>
        <v>5.7688514678982485E-2</v>
      </c>
    </row>
    <row r="16" spans="1:16" ht="20.100000000000001" customHeight="1" x14ac:dyDescent="0.25">
      <c r="A16" s="8" t="s">
        <v>159</v>
      </c>
      <c r="B16" s="19">
        <v>11182.269999999999</v>
      </c>
      <c r="C16" s="140">
        <v>11004.14</v>
      </c>
      <c r="D16" s="247">
        <f t="shared" si="1"/>
        <v>5.3510684124899406E-2</v>
      </c>
      <c r="E16" s="215">
        <f t="shared" si="2"/>
        <v>4.8897817924865916E-2</v>
      </c>
      <c r="F16" s="52">
        <f t="shared" si="3"/>
        <v>-1.5929681540510041E-2</v>
      </c>
      <c r="H16" s="19">
        <v>2491.982</v>
      </c>
      <c r="I16" s="140">
        <v>2689.8599999999992</v>
      </c>
      <c r="J16" s="247">
        <f t="shared" si="4"/>
        <v>3.9413300006606367E-2</v>
      </c>
      <c r="K16" s="215">
        <f t="shared" si="5"/>
        <v>4.0862043185102871E-2</v>
      </c>
      <c r="L16" s="52">
        <f t="shared" si="6"/>
        <v>7.9405870507892606E-2</v>
      </c>
      <c r="N16" s="27">
        <f t="shared" si="0"/>
        <v>2.2285117422491143</v>
      </c>
      <c r="O16" s="152">
        <f t="shared" si="0"/>
        <v>2.4444072867120914</v>
      </c>
      <c r="P16" s="52">
        <f t="shared" si="7"/>
        <v>9.6878800488206351E-2</v>
      </c>
    </row>
    <row r="17" spans="1:16" ht="20.100000000000001" customHeight="1" x14ac:dyDescent="0.25">
      <c r="A17" s="8" t="s">
        <v>174</v>
      </c>
      <c r="B17" s="19">
        <v>7448.2099999999991</v>
      </c>
      <c r="C17" s="140">
        <v>10490.59</v>
      </c>
      <c r="D17" s="247">
        <f t="shared" si="1"/>
        <v>3.5642030876192138E-2</v>
      </c>
      <c r="E17" s="215">
        <f t="shared" si="2"/>
        <v>4.6615815478939671E-2</v>
      </c>
      <c r="F17" s="52">
        <f t="shared" si="3"/>
        <v>0.40847129713045166</v>
      </c>
      <c r="H17" s="19">
        <v>1786.1779999999997</v>
      </c>
      <c r="I17" s="140">
        <v>2282.297</v>
      </c>
      <c r="J17" s="247">
        <f t="shared" si="4"/>
        <v>2.82502720241158E-2</v>
      </c>
      <c r="K17" s="215">
        <f t="shared" si="5"/>
        <v>3.4670696086499204E-2</v>
      </c>
      <c r="L17" s="52">
        <f t="shared" si="6"/>
        <v>0.27775451270814022</v>
      </c>
      <c r="N17" s="27">
        <f t="shared" si="0"/>
        <v>2.398130557543356</v>
      </c>
      <c r="O17" s="152">
        <f t="shared" si="0"/>
        <v>2.1755659119267841</v>
      </c>
      <c r="P17" s="52">
        <f t="shared" si="7"/>
        <v>-9.2807560003975387E-2</v>
      </c>
    </row>
    <row r="18" spans="1:16" ht="20.100000000000001" customHeight="1" x14ac:dyDescent="0.25">
      <c r="A18" s="8" t="s">
        <v>164</v>
      </c>
      <c r="B18" s="19">
        <v>8617.77</v>
      </c>
      <c r="C18" s="140">
        <v>7935.0599999999986</v>
      </c>
      <c r="D18" s="247">
        <f t="shared" si="1"/>
        <v>4.1238743862474656E-2</v>
      </c>
      <c r="E18" s="215">
        <f t="shared" si="2"/>
        <v>3.526010384299786E-2</v>
      </c>
      <c r="F18" s="52">
        <f t="shared" si="3"/>
        <v>-7.9221190632843747E-2</v>
      </c>
      <c r="H18" s="19">
        <v>2432.64</v>
      </c>
      <c r="I18" s="140">
        <v>2094.5740000000001</v>
      </c>
      <c r="J18" s="247">
        <f t="shared" si="4"/>
        <v>3.8474744250990144E-2</v>
      </c>
      <c r="K18" s="215">
        <f t="shared" si="5"/>
        <v>3.1818969478855291E-2</v>
      </c>
      <c r="L18" s="52">
        <f t="shared" si="6"/>
        <v>-0.13897083004472499</v>
      </c>
      <c r="N18" s="27">
        <f t="shared" si="0"/>
        <v>2.8228184321465992</v>
      </c>
      <c r="O18" s="152">
        <f t="shared" si="0"/>
        <v>2.6396448168003777</v>
      </c>
      <c r="P18" s="52">
        <f t="shared" si="7"/>
        <v>-6.4890328495881347E-2</v>
      </c>
    </row>
    <row r="19" spans="1:16" ht="20.100000000000001" customHeight="1" x14ac:dyDescent="0.25">
      <c r="A19" s="8" t="s">
        <v>171</v>
      </c>
      <c r="B19" s="19">
        <v>4526.0500000000011</v>
      </c>
      <c r="C19" s="140">
        <v>7037.7900000000009</v>
      </c>
      <c r="D19" s="247">
        <f t="shared" si="1"/>
        <v>2.1658574858548493E-2</v>
      </c>
      <c r="E19" s="215">
        <f t="shared" si="2"/>
        <v>3.1273009432217523E-2</v>
      </c>
      <c r="F19" s="52">
        <f t="shared" si="3"/>
        <v>0.55495188961677377</v>
      </c>
      <c r="H19" s="19">
        <v>1260.3669999999997</v>
      </c>
      <c r="I19" s="140">
        <v>1649.2190000000001</v>
      </c>
      <c r="J19" s="247">
        <f t="shared" si="4"/>
        <v>1.9934021469427323E-2</v>
      </c>
      <c r="K19" s="215">
        <f t="shared" si="5"/>
        <v>2.5053518770379198E-2</v>
      </c>
      <c r="L19" s="52">
        <f t="shared" si="6"/>
        <v>0.30852283501551564</v>
      </c>
      <c r="N19" s="27">
        <f t="shared" si="0"/>
        <v>2.7846952640823663</v>
      </c>
      <c r="O19" s="152">
        <f t="shared" si="0"/>
        <v>2.3433762587403146</v>
      </c>
      <c r="P19" s="52">
        <f t="shared" si="7"/>
        <v>-0.15848017951345869</v>
      </c>
    </row>
    <row r="20" spans="1:16" ht="20.100000000000001" customHeight="1" x14ac:dyDescent="0.25">
      <c r="A20" s="8" t="s">
        <v>178</v>
      </c>
      <c r="B20" s="19">
        <v>4928.4500000000007</v>
      </c>
      <c r="C20" s="140">
        <v>4643.51</v>
      </c>
      <c r="D20" s="247">
        <f t="shared" si="1"/>
        <v>2.3584185605906544E-2</v>
      </c>
      <c r="E20" s="215">
        <f t="shared" si="2"/>
        <v>2.0633825679452839E-2</v>
      </c>
      <c r="F20" s="52">
        <f t="shared" si="3"/>
        <v>-5.7815337479329293E-2</v>
      </c>
      <c r="H20" s="19">
        <v>1267.8530000000001</v>
      </c>
      <c r="I20" s="140">
        <v>1218.5749999999998</v>
      </c>
      <c r="J20" s="247">
        <f t="shared" si="4"/>
        <v>2.0052420383965819E-2</v>
      </c>
      <c r="K20" s="215">
        <f t="shared" si="5"/>
        <v>1.851154494073548E-2</v>
      </c>
      <c r="L20" s="52">
        <f t="shared" si="6"/>
        <v>-3.8867281932527073E-2</v>
      </c>
      <c r="N20" s="27">
        <f t="shared" si="0"/>
        <v>2.5725187432154124</v>
      </c>
      <c r="O20" s="152">
        <f t="shared" si="0"/>
        <v>2.6242540664281973</v>
      </c>
      <c r="P20" s="52">
        <f t="shared" si="7"/>
        <v>2.0110766286631769E-2</v>
      </c>
    </row>
    <row r="21" spans="1:16" ht="20.100000000000001" customHeight="1" x14ac:dyDescent="0.25">
      <c r="A21" s="8" t="s">
        <v>175</v>
      </c>
      <c r="B21" s="19">
        <v>3284.0999999999995</v>
      </c>
      <c r="C21" s="140">
        <v>2747.1799999999994</v>
      </c>
      <c r="D21" s="247">
        <f t="shared" si="1"/>
        <v>1.571545292097062E-2</v>
      </c>
      <c r="E21" s="215">
        <f t="shared" si="2"/>
        <v>1.2207324465776801E-2</v>
      </c>
      <c r="F21" s="52">
        <f t="shared" si="3"/>
        <v>-0.16349075850309069</v>
      </c>
      <c r="H21" s="19">
        <v>1191.4639999999999</v>
      </c>
      <c r="I21" s="140">
        <v>1159.575</v>
      </c>
      <c r="J21" s="247">
        <f t="shared" si="4"/>
        <v>1.8844248505435132E-2</v>
      </c>
      <c r="K21" s="215">
        <f t="shared" si="5"/>
        <v>1.7615267607372011E-2</v>
      </c>
      <c r="L21" s="52">
        <f t="shared" si="6"/>
        <v>-2.6764551845460626E-2</v>
      </c>
      <c r="N21" s="27">
        <f t="shared" si="0"/>
        <v>3.6279772235924614</v>
      </c>
      <c r="O21" s="152">
        <f t="shared" si="0"/>
        <v>4.2209647711471412</v>
      </c>
      <c r="P21" s="52">
        <f t="shared" si="7"/>
        <v>0.16344853096059331</v>
      </c>
    </row>
    <row r="22" spans="1:16" ht="20.100000000000001" customHeight="1" x14ac:dyDescent="0.25">
      <c r="A22" s="8" t="s">
        <v>166</v>
      </c>
      <c r="B22" s="19">
        <v>3149.1899999999996</v>
      </c>
      <c r="C22" s="140">
        <v>3054.7899999999995</v>
      </c>
      <c r="D22" s="247">
        <f t="shared" si="1"/>
        <v>1.506986607721795E-2</v>
      </c>
      <c r="E22" s="215">
        <f t="shared" si="2"/>
        <v>1.35742152697713E-2</v>
      </c>
      <c r="F22" s="52">
        <f t="shared" si="3"/>
        <v>-2.9975962072787004E-2</v>
      </c>
      <c r="H22" s="19">
        <v>1072.1559999999999</v>
      </c>
      <c r="I22" s="140">
        <v>963.60800000000006</v>
      </c>
      <c r="J22" s="247">
        <f t="shared" si="4"/>
        <v>1.6957267781983601E-2</v>
      </c>
      <c r="K22" s="215">
        <f t="shared" si="5"/>
        <v>1.4638305231317102E-2</v>
      </c>
      <c r="L22" s="52">
        <f t="shared" si="6"/>
        <v>-0.10124272960278159</v>
      </c>
      <c r="N22" s="27">
        <f t="shared" si="0"/>
        <v>3.4045452957744695</v>
      </c>
      <c r="O22" s="152">
        <f t="shared" si="0"/>
        <v>3.1544165065356382</v>
      </c>
      <c r="P22" s="52">
        <f t="shared" si="7"/>
        <v>-7.3469073696648166E-2</v>
      </c>
    </row>
    <row r="23" spans="1:16" ht="20.100000000000001" customHeight="1" x14ac:dyDescent="0.25">
      <c r="A23" s="8" t="s">
        <v>180</v>
      </c>
      <c r="B23" s="19">
        <v>1568.8500000000001</v>
      </c>
      <c r="C23" s="140">
        <v>2154.5500000000002</v>
      </c>
      <c r="D23" s="247">
        <f t="shared" si="1"/>
        <v>7.5074414040573563E-3</v>
      </c>
      <c r="E23" s="215">
        <f t="shared" si="2"/>
        <v>9.5739234151891815E-3</v>
      </c>
      <c r="F23" s="52">
        <f t="shared" si="3"/>
        <v>0.37333078369506328</v>
      </c>
      <c r="H23" s="19">
        <v>684.87199999999996</v>
      </c>
      <c r="I23" s="140">
        <v>886.45999999999992</v>
      </c>
      <c r="J23" s="247">
        <f t="shared" si="4"/>
        <v>1.0831966523885211E-2</v>
      </c>
      <c r="K23" s="215">
        <f t="shared" si="5"/>
        <v>1.3466339066667521E-2</v>
      </c>
      <c r="L23" s="52">
        <f t="shared" si="6"/>
        <v>0.29434405261129082</v>
      </c>
      <c r="N23" s="27">
        <f t="shared" si="0"/>
        <v>4.3654396532491946</v>
      </c>
      <c r="O23" s="152">
        <f t="shared" si="0"/>
        <v>4.114362627926945</v>
      </c>
      <c r="P23" s="52">
        <f t="shared" si="7"/>
        <v>-5.7514716790409211E-2</v>
      </c>
    </row>
    <row r="24" spans="1:16" ht="20.100000000000001" customHeight="1" x14ac:dyDescent="0.25">
      <c r="A24" s="8" t="s">
        <v>179</v>
      </c>
      <c r="B24" s="19">
        <v>1904.0099999999998</v>
      </c>
      <c r="C24" s="140">
        <v>2539.3300000000004</v>
      </c>
      <c r="D24" s="247">
        <f t="shared" si="1"/>
        <v>9.1112875722594543E-3</v>
      </c>
      <c r="E24" s="215">
        <f t="shared" si="2"/>
        <v>1.1283725578841218E-2</v>
      </c>
      <c r="F24" s="52">
        <f t="shared" si="3"/>
        <v>0.33367471809496835</v>
      </c>
      <c r="H24" s="19">
        <v>564.84400000000005</v>
      </c>
      <c r="I24" s="140">
        <v>822.21900000000005</v>
      </c>
      <c r="J24" s="247">
        <f t="shared" si="4"/>
        <v>8.9335982478732073E-3</v>
      </c>
      <c r="K24" s="215">
        <f t="shared" si="5"/>
        <v>1.2490444962047136E-2</v>
      </c>
      <c r="L24" s="52">
        <f t="shared" si="6"/>
        <v>0.45565678311179719</v>
      </c>
      <c r="N24" s="27">
        <f t="shared" si="0"/>
        <v>2.9666020661656196</v>
      </c>
      <c r="O24" s="152">
        <f t="shared" si="0"/>
        <v>3.2379367785990794</v>
      </c>
      <c r="P24" s="52">
        <f t="shared" si="7"/>
        <v>9.1463130673324233E-2</v>
      </c>
    </row>
    <row r="25" spans="1:16" ht="20.100000000000001" customHeight="1" x14ac:dyDescent="0.25">
      <c r="A25" s="8" t="s">
        <v>169</v>
      </c>
      <c r="B25" s="19">
        <v>6838.42</v>
      </c>
      <c r="C25" s="140">
        <v>1934.44</v>
      </c>
      <c r="D25" s="247">
        <f t="shared" si="1"/>
        <v>3.2723993655437995E-2</v>
      </c>
      <c r="E25" s="215">
        <f t="shared" si="2"/>
        <v>8.5958461912132734E-3</v>
      </c>
      <c r="F25" s="52">
        <f t="shared" si="3"/>
        <v>-0.71712179129097064</v>
      </c>
      <c r="H25" s="19">
        <v>1997.1169999999997</v>
      </c>
      <c r="I25" s="140">
        <v>765.31900000000007</v>
      </c>
      <c r="J25" s="247">
        <f t="shared" si="4"/>
        <v>3.1586492787385172E-2</v>
      </c>
      <c r="K25" s="215">
        <f t="shared" si="5"/>
        <v>1.1626069025294906E-2</v>
      </c>
      <c r="L25" s="52">
        <f t="shared" si="6"/>
        <v>-0.61678810004621654</v>
      </c>
      <c r="N25" s="27">
        <f t="shared" si="0"/>
        <v>2.9204362996130677</v>
      </c>
      <c r="O25" s="152">
        <f t="shared" si="0"/>
        <v>3.9562819213829323</v>
      </c>
      <c r="P25" s="52">
        <f t="shared" si="7"/>
        <v>0.35468865453668863</v>
      </c>
    </row>
    <row r="26" spans="1:16" ht="20.100000000000001" customHeight="1" x14ac:dyDescent="0.25">
      <c r="A26" s="8" t="s">
        <v>176</v>
      </c>
      <c r="B26" s="19">
        <v>335.33</v>
      </c>
      <c r="C26" s="140">
        <v>357.17</v>
      </c>
      <c r="D26" s="247">
        <f t="shared" si="1"/>
        <v>1.6046596717484481E-3</v>
      </c>
      <c r="E26" s="215">
        <f t="shared" si="2"/>
        <v>1.5871148157170266E-3</v>
      </c>
      <c r="F26" s="52">
        <f t="shared" si="3"/>
        <v>6.5129872066322828E-2</v>
      </c>
      <c r="H26" s="19">
        <v>658.48900000000003</v>
      </c>
      <c r="I26" s="140">
        <v>705.14499999999998</v>
      </c>
      <c r="J26" s="247">
        <f t="shared" si="4"/>
        <v>1.0414691802769932E-2</v>
      </c>
      <c r="K26" s="215">
        <f t="shared" si="5"/>
        <v>1.0711957292111622E-2</v>
      </c>
      <c r="L26" s="52">
        <f t="shared" si="6"/>
        <v>7.0853119793952438E-2</v>
      </c>
      <c r="N26" s="27">
        <f t="shared" si="0"/>
        <v>19.637044105806222</v>
      </c>
      <c r="O26" s="152">
        <f t="shared" si="0"/>
        <v>19.742559565473023</v>
      </c>
      <c r="P26" s="52">
        <f t="shared" si="7"/>
        <v>5.3732862796597074E-3</v>
      </c>
    </row>
    <row r="27" spans="1:16" ht="20.100000000000001" customHeight="1" x14ac:dyDescent="0.25">
      <c r="A27" s="8" t="s">
        <v>183</v>
      </c>
      <c r="B27" s="19">
        <v>758.12</v>
      </c>
      <c r="C27" s="140">
        <v>1132.7899999999997</v>
      </c>
      <c r="D27" s="247">
        <f t="shared" si="1"/>
        <v>3.6278429915186042E-3</v>
      </c>
      <c r="E27" s="215">
        <f t="shared" si="2"/>
        <v>5.0336472606772407E-3</v>
      </c>
      <c r="F27" s="52">
        <f t="shared" si="3"/>
        <v>0.4942093599957787</v>
      </c>
      <c r="H27" s="19">
        <v>383.024</v>
      </c>
      <c r="I27" s="140">
        <v>683.04100000000005</v>
      </c>
      <c r="J27" s="247">
        <f t="shared" si="4"/>
        <v>6.0579249054489148E-3</v>
      </c>
      <c r="K27" s="215">
        <f t="shared" si="5"/>
        <v>1.0376172306066434E-2</v>
      </c>
      <c r="L27" s="52">
        <f t="shared" si="6"/>
        <v>0.7832851205146415</v>
      </c>
      <c r="N27" s="27">
        <f t="shared" si="0"/>
        <v>5.0522872368490477</v>
      </c>
      <c r="O27" s="152">
        <f t="shared" si="0"/>
        <v>6.0297230731203513</v>
      </c>
      <c r="P27" s="52">
        <f t="shared" si="7"/>
        <v>0.19346402737008664</v>
      </c>
    </row>
    <row r="28" spans="1:16" ht="20.100000000000001" customHeight="1" x14ac:dyDescent="0.25">
      <c r="A28" s="8" t="s">
        <v>181</v>
      </c>
      <c r="B28" s="19">
        <v>2161.54</v>
      </c>
      <c r="C28" s="140">
        <v>1699.46</v>
      </c>
      <c r="D28" s="247">
        <f t="shared" si="1"/>
        <v>1.0343649738678736E-2</v>
      </c>
      <c r="E28" s="215">
        <f t="shared" si="2"/>
        <v>7.5516928765530641E-3</v>
      </c>
      <c r="F28" s="52">
        <f t="shared" si="3"/>
        <v>-0.21377351332846023</v>
      </c>
      <c r="H28" s="19">
        <v>666.73899999999992</v>
      </c>
      <c r="I28" s="140">
        <v>470.59300000000007</v>
      </c>
      <c r="J28" s="247">
        <f t="shared" si="4"/>
        <v>1.0545174175858702E-2</v>
      </c>
      <c r="K28" s="215">
        <f t="shared" si="5"/>
        <v>7.1488447311782487E-3</v>
      </c>
      <c r="L28" s="52">
        <f t="shared" si="6"/>
        <v>-0.29418708070174365</v>
      </c>
      <c r="N28" s="27">
        <f t="shared" si="0"/>
        <v>3.0845554558324157</v>
      </c>
      <c r="O28" s="152">
        <f t="shared" si="0"/>
        <v>2.7690737057653614</v>
      </c>
      <c r="P28" s="52">
        <f t="shared" si="7"/>
        <v>-0.10227786615751301</v>
      </c>
    </row>
    <row r="29" spans="1:16" ht="20.100000000000001" customHeight="1" x14ac:dyDescent="0.25">
      <c r="A29" s="8" t="s">
        <v>195</v>
      </c>
      <c r="B29" s="19">
        <v>1073.6000000000001</v>
      </c>
      <c r="C29" s="140">
        <v>1835.8799999999999</v>
      </c>
      <c r="D29" s="247">
        <f t="shared" si="1"/>
        <v>5.1375141609433525E-3</v>
      </c>
      <c r="E29" s="215">
        <f t="shared" si="2"/>
        <v>8.1578865746803324E-3</v>
      </c>
      <c r="F29" s="52">
        <f>(C29-B29)/B29</f>
        <v>0.71002235469448549</v>
      </c>
      <c r="H29" s="19">
        <v>254.86999999999998</v>
      </c>
      <c r="I29" s="140">
        <v>425.62099999999998</v>
      </c>
      <c r="J29" s="247">
        <f t="shared" si="4"/>
        <v>4.0310354459557754E-3</v>
      </c>
      <c r="K29" s="215">
        <f t="shared" si="5"/>
        <v>6.4656687271778725E-3</v>
      </c>
      <c r="L29" s="52">
        <f>(I29-H29)/H29</f>
        <v>0.66995330953034893</v>
      </c>
      <c r="N29" s="27">
        <f t="shared" si="0"/>
        <v>2.3739754098360648</v>
      </c>
      <c r="O29" s="152">
        <f t="shared" si="0"/>
        <v>2.3183486938144107</v>
      </c>
      <c r="P29" s="52">
        <f>(O29-N29)/N29</f>
        <v>-2.3431883831305334E-2</v>
      </c>
    </row>
    <row r="30" spans="1:16" ht="20.100000000000001" customHeight="1" x14ac:dyDescent="0.25">
      <c r="A30" s="8" t="s">
        <v>184</v>
      </c>
      <c r="B30" s="19">
        <v>2313.39</v>
      </c>
      <c r="C30" s="140">
        <v>1689.3000000000002</v>
      </c>
      <c r="D30" s="247">
        <f t="shared" si="1"/>
        <v>1.1070299818167604E-2</v>
      </c>
      <c r="E30" s="215">
        <f t="shared" si="2"/>
        <v>7.5065460654331921E-3</v>
      </c>
      <c r="F30" s="52">
        <f t="shared" si="3"/>
        <v>-0.26977293063426389</v>
      </c>
      <c r="H30" s="19">
        <v>544.87100000000009</v>
      </c>
      <c r="I30" s="140">
        <v>387.29899999999998</v>
      </c>
      <c r="J30" s="247">
        <f t="shared" si="4"/>
        <v>8.6177043766365972E-3</v>
      </c>
      <c r="K30" s="215">
        <f t="shared" si="5"/>
        <v>5.8835138124464321E-3</v>
      </c>
      <c r="L30" s="52">
        <f t="shared" si="6"/>
        <v>-0.28919138658508176</v>
      </c>
      <c r="N30" s="27">
        <f t="shared" si="0"/>
        <v>2.3552924496085836</v>
      </c>
      <c r="O30" s="152">
        <f t="shared" si="0"/>
        <v>2.2926596815248916</v>
      </c>
      <c r="P30" s="52">
        <f t="shared" si="7"/>
        <v>-2.6592352934388545E-2</v>
      </c>
    </row>
    <row r="31" spans="1:16" ht="20.100000000000001" customHeight="1" x14ac:dyDescent="0.25">
      <c r="A31" s="8" t="s">
        <v>201</v>
      </c>
      <c r="B31" s="19">
        <v>1012.82</v>
      </c>
      <c r="C31" s="140">
        <v>1555.6599999999999</v>
      </c>
      <c r="D31" s="247">
        <f t="shared" si="1"/>
        <v>4.846662716548664E-3</v>
      </c>
      <c r="E31" s="215">
        <f t="shared" si="2"/>
        <v>6.9127055301910836E-3</v>
      </c>
      <c r="F31" s="52">
        <f t="shared" si="3"/>
        <v>0.53596887897158407</v>
      </c>
      <c r="H31" s="19">
        <v>178.47199999999998</v>
      </c>
      <c r="I31" s="140">
        <v>338.43199999999996</v>
      </c>
      <c r="J31" s="247">
        <f t="shared" si="4"/>
        <v>2.8227212230180839E-3</v>
      </c>
      <c r="K31" s="215">
        <f t="shared" si="5"/>
        <v>5.1411683133028253E-3</v>
      </c>
      <c r="L31" s="52">
        <f t="shared" si="6"/>
        <v>0.89627504594558249</v>
      </c>
      <c r="N31" s="27">
        <f t="shared" si="0"/>
        <v>1.7621294998124046</v>
      </c>
      <c r="O31" s="152">
        <f t="shared" si="0"/>
        <v>2.175488217219701</v>
      </c>
      <c r="P31" s="52">
        <f t="shared" si="7"/>
        <v>0.2345790802839986</v>
      </c>
    </row>
    <row r="32" spans="1:16" ht="20.100000000000001" customHeight="1" thickBot="1" x14ac:dyDescent="0.3">
      <c r="A32" s="8" t="s">
        <v>17</v>
      </c>
      <c r="B32" s="19">
        <f>B33-SUM(B7:B31)</f>
        <v>15030.169999999896</v>
      </c>
      <c r="C32" s="140">
        <f>C33-SUM(C7:C31)</f>
        <v>13991.540000000008</v>
      </c>
      <c r="D32" s="247">
        <f t="shared" si="1"/>
        <v>7.1924097630761366E-2</v>
      </c>
      <c r="E32" s="215">
        <f t="shared" si="2"/>
        <v>6.217258008426637E-2</v>
      </c>
      <c r="F32" s="52">
        <f t="shared" si="3"/>
        <v>-6.9103010810915341E-2</v>
      </c>
      <c r="H32" s="19">
        <f>H33-SUM(H7:H31)</f>
        <v>4481.1019999999771</v>
      </c>
      <c r="I32" s="140">
        <f>I33-SUM(I7:I31)</f>
        <v>4020.371000000021</v>
      </c>
      <c r="J32" s="247">
        <f t="shared" si="4"/>
        <v>7.0873311880343806E-2</v>
      </c>
      <c r="K32" s="215">
        <f t="shared" si="5"/>
        <v>6.1074023712065356E-2</v>
      </c>
      <c r="L32" s="52">
        <f t="shared" si="6"/>
        <v>-0.1028164500607124</v>
      </c>
      <c r="N32" s="27">
        <f t="shared" si="0"/>
        <v>2.9814047346104591</v>
      </c>
      <c r="O32" s="152">
        <f t="shared" si="0"/>
        <v>2.8734299440948021</v>
      </c>
      <c r="P32" s="52">
        <f t="shared" si="7"/>
        <v>-3.6216079374330433E-2</v>
      </c>
    </row>
    <row r="33" spans="1:16" ht="26.25" customHeight="1" thickBot="1" x14ac:dyDescent="0.3">
      <c r="A33" s="12" t="s">
        <v>18</v>
      </c>
      <c r="B33" s="17">
        <v>208972.65999999995</v>
      </c>
      <c r="C33" s="145">
        <v>225043.58000000005</v>
      </c>
      <c r="D33" s="243">
        <f>SUM(D7:D32)</f>
        <v>1</v>
      </c>
      <c r="E33" s="244">
        <f>SUM(E7:E32)</f>
        <v>0.99999999999999967</v>
      </c>
      <c r="F33" s="57">
        <f t="shared" si="3"/>
        <v>7.690441419466118E-2</v>
      </c>
      <c r="G33" s="1"/>
      <c r="H33" s="17">
        <v>63226.93099999999</v>
      </c>
      <c r="I33" s="145">
        <v>65827.839000000007</v>
      </c>
      <c r="J33" s="243">
        <f>SUM(J7:J32)</f>
        <v>0.99999999999999956</v>
      </c>
      <c r="K33" s="244">
        <f>SUM(K7:K32)</f>
        <v>1.0000000000000002</v>
      </c>
      <c r="L33" s="57">
        <f t="shared" si="6"/>
        <v>4.1136078548554222E-2</v>
      </c>
      <c r="N33" s="29">
        <f t="shared" si="0"/>
        <v>3.0256077996040247</v>
      </c>
      <c r="O33" s="146">
        <f t="shared" si="0"/>
        <v>2.9251151710259848</v>
      </c>
      <c r="P33" s="57">
        <f t="shared" si="7"/>
        <v>-3.3214030116921235E-2</v>
      </c>
    </row>
    <row r="35" spans="1:16" ht="15.75" thickBot="1" x14ac:dyDescent="0.3"/>
    <row r="36" spans="1:16" x14ac:dyDescent="0.25">
      <c r="A36" s="361" t="s">
        <v>2</v>
      </c>
      <c r="B36" s="349" t="s">
        <v>1</v>
      </c>
      <c r="C36" s="347"/>
      <c r="D36" s="349" t="s">
        <v>104</v>
      </c>
      <c r="E36" s="347"/>
      <c r="F36" s="130" t="s">
        <v>0</v>
      </c>
      <c r="H36" s="359" t="s">
        <v>19</v>
      </c>
      <c r="I36" s="360"/>
      <c r="J36" s="349" t="s">
        <v>104</v>
      </c>
      <c r="K36" s="350"/>
      <c r="L36" s="130" t="s">
        <v>0</v>
      </c>
      <c r="N36" s="357" t="s">
        <v>22</v>
      </c>
      <c r="O36" s="347"/>
      <c r="P36" s="130" t="s">
        <v>0</v>
      </c>
    </row>
    <row r="37" spans="1:16" x14ac:dyDescent="0.25">
      <c r="A37" s="362"/>
      <c r="B37" s="352" t="str">
        <f>B5</f>
        <v>jan-fev</v>
      </c>
      <c r="C37" s="354"/>
      <c r="D37" s="352" t="str">
        <f>B5</f>
        <v>jan-fev</v>
      </c>
      <c r="E37" s="354"/>
      <c r="F37" s="131" t="str">
        <f>F5</f>
        <v>2024/2023</v>
      </c>
      <c r="H37" s="355" t="str">
        <f>B5</f>
        <v>jan-fev</v>
      </c>
      <c r="I37" s="354"/>
      <c r="J37" s="352" t="str">
        <f>B5</f>
        <v>jan-fev</v>
      </c>
      <c r="K37" s="353"/>
      <c r="L37" s="131" t="str">
        <f>F37</f>
        <v>2024/2023</v>
      </c>
      <c r="N37" s="355" t="str">
        <f>B5</f>
        <v>jan-fev</v>
      </c>
      <c r="O37" s="353"/>
      <c r="P37" s="131" t="str">
        <f>P5</f>
        <v>2024/2023</v>
      </c>
    </row>
    <row r="38" spans="1:16" ht="19.5" customHeight="1" thickBot="1" x14ac:dyDescent="0.3">
      <c r="A38" s="363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168</v>
      </c>
      <c r="B39" s="39">
        <v>17118.25</v>
      </c>
      <c r="C39" s="147">
        <v>14936.839999999997</v>
      </c>
      <c r="D39" s="247">
        <f t="shared" ref="D39:D61" si="8">B39/$B$62</f>
        <v>0.19766781253355906</v>
      </c>
      <c r="E39" s="246">
        <f t="shared" ref="E39:E61" si="9">C39/$C$62</f>
        <v>0.17209592079792896</v>
      </c>
      <c r="F39" s="52">
        <f>(C39-B39)/B39</f>
        <v>-0.12743183444569411</v>
      </c>
      <c r="H39" s="39">
        <v>4221.991</v>
      </c>
      <c r="I39" s="147">
        <v>3645.1579999999999</v>
      </c>
      <c r="J39" s="247">
        <f t="shared" ref="J39:J61" si="10">H39/$H$62</f>
        <v>0.18452567534705497</v>
      </c>
      <c r="K39" s="246">
        <f t="shared" ref="K39:K61" si="11">I39/$I$62</f>
        <v>0.16111521727158054</v>
      </c>
      <c r="L39" s="52">
        <f>(I39-H39)/H39</f>
        <v>-0.13662582416684452</v>
      </c>
      <c r="N39" s="27">
        <f t="shared" ref="N39:O62" si="12">(H39/B39)*10</f>
        <v>2.4663683495684428</v>
      </c>
      <c r="O39" s="151">
        <f t="shared" si="12"/>
        <v>2.440380964112892</v>
      </c>
      <c r="P39" s="61">
        <f t="shared" si="7"/>
        <v>-1.053670083793363E-2</v>
      </c>
    </row>
    <row r="40" spans="1:16" ht="20.100000000000001" customHeight="1" x14ac:dyDescent="0.25">
      <c r="A40" s="38" t="s">
        <v>165</v>
      </c>
      <c r="B40" s="19">
        <v>10517.43</v>
      </c>
      <c r="C40" s="140">
        <v>11338.130000000001</v>
      </c>
      <c r="D40" s="247">
        <f t="shared" si="8"/>
        <v>0.12144684074451711</v>
      </c>
      <c r="E40" s="215">
        <f t="shared" si="9"/>
        <v>0.13063311399711203</v>
      </c>
      <c r="F40" s="52">
        <f t="shared" ref="F40:F62" si="13">(C40-B40)/B40</f>
        <v>7.8032371026001662E-2</v>
      </c>
      <c r="H40" s="19">
        <v>3062.9830000000002</v>
      </c>
      <c r="I40" s="140">
        <v>3205.6009999999997</v>
      </c>
      <c r="J40" s="247">
        <f t="shared" si="10"/>
        <v>0.13387025378584383</v>
      </c>
      <c r="K40" s="215">
        <f t="shared" si="11"/>
        <v>0.14168689028047501</v>
      </c>
      <c r="L40" s="52">
        <f t="shared" ref="L40:L62" si="14">(I40-H40)/H40</f>
        <v>4.6561799396209344E-2</v>
      </c>
      <c r="N40" s="27">
        <f t="shared" si="12"/>
        <v>2.9122922615125555</v>
      </c>
      <c r="O40" s="152">
        <f t="shared" si="12"/>
        <v>2.8272748680778923</v>
      </c>
      <c r="P40" s="52">
        <f t="shared" si="7"/>
        <v>-2.9192603557758229E-2</v>
      </c>
    </row>
    <row r="41" spans="1:16" ht="20.100000000000001" customHeight="1" x14ac:dyDescent="0.25">
      <c r="A41" s="38" t="s">
        <v>170</v>
      </c>
      <c r="B41" s="19">
        <v>12393.730000000001</v>
      </c>
      <c r="C41" s="140">
        <v>10538.76</v>
      </c>
      <c r="D41" s="247">
        <f t="shared" si="8"/>
        <v>0.14311284729639695</v>
      </c>
      <c r="E41" s="215">
        <f t="shared" si="9"/>
        <v>0.12142311267097874</v>
      </c>
      <c r="F41" s="52">
        <f t="shared" si="13"/>
        <v>-0.14967003476758015</v>
      </c>
      <c r="H41" s="19">
        <v>3035.5880000000002</v>
      </c>
      <c r="I41" s="140">
        <v>2730.1600000000003</v>
      </c>
      <c r="J41" s="247">
        <f t="shared" si="10"/>
        <v>0.13267293221975507</v>
      </c>
      <c r="K41" s="215">
        <f t="shared" si="11"/>
        <v>0.12067249803333034</v>
      </c>
      <c r="L41" s="52">
        <f t="shared" si="14"/>
        <v>-0.10061576208629099</v>
      </c>
      <c r="N41" s="27">
        <f t="shared" si="12"/>
        <v>2.4492933120214815</v>
      </c>
      <c r="O41" s="152">
        <f t="shared" si="12"/>
        <v>2.5905894052051663</v>
      </c>
      <c r="P41" s="52">
        <f t="shared" si="7"/>
        <v>5.7688514678982485E-2</v>
      </c>
    </row>
    <row r="42" spans="1:16" ht="20.100000000000001" customHeight="1" x14ac:dyDescent="0.25">
      <c r="A42" s="38" t="s">
        <v>159</v>
      </c>
      <c r="B42" s="19">
        <v>11182.269999999999</v>
      </c>
      <c r="C42" s="140">
        <v>11004.14</v>
      </c>
      <c r="D42" s="247">
        <f t="shared" si="8"/>
        <v>0.12912387948882867</v>
      </c>
      <c r="E42" s="215">
        <f t="shared" si="9"/>
        <v>0.12678502319696283</v>
      </c>
      <c r="F42" s="52">
        <f t="shared" si="13"/>
        <v>-1.5929681540510041E-2</v>
      </c>
      <c r="H42" s="19">
        <v>2491.982</v>
      </c>
      <c r="I42" s="140">
        <v>2689.8599999999992</v>
      </c>
      <c r="J42" s="247">
        <f t="shared" si="10"/>
        <v>0.10891417378736827</v>
      </c>
      <c r="K42" s="215">
        <f t="shared" si="11"/>
        <v>0.11889124650567506</v>
      </c>
      <c r="L42" s="52">
        <f t="shared" si="14"/>
        <v>7.9405870507892606E-2</v>
      </c>
      <c r="N42" s="27">
        <f t="shared" si="12"/>
        <v>2.2285117422491143</v>
      </c>
      <c r="O42" s="152">
        <f t="shared" si="12"/>
        <v>2.4444072867120914</v>
      </c>
      <c r="P42" s="52">
        <f t="shared" si="7"/>
        <v>9.6878800488206351E-2</v>
      </c>
    </row>
    <row r="43" spans="1:16" ht="20.100000000000001" customHeight="1" x14ac:dyDescent="0.25">
      <c r="A43" s="38" t="s">
        <v>174</v>
      </c>
      <c r="B43" s="19">
        <v>7448.2099999999991</v>
      </c>
      <c r="C43" s="140">
        <v>10490.59</v>
      </c>
      <c r="D43" s="247">
        <f t="shared" si="8"/>
        <v>8.6005951425559252E-2</v>
      </c>
      <c r="E43" s="215">
        <f t="shared" si="9"/>
        <v>0.12086811840814697</v>
      </c>
      <c r="F43" s="52">
        <f t="shared" si="13"/>
        <v>0.40847129713045166</v>
      </c>
      <c r="H43" s="19">
        <v>1786.1779999999997</v>
      </c>
      <c r="I43" s="140">
        <v>2282.297</v>
      </c>
      <c r="J43" s="247">
        <f t="shared" si="10"/>
        <v>7.8066415049215382E-2</v>
      </c>
      <c r="K43" s="215">
        <f t="shared" si="11"/>
        <v>0.10087704758841083</v>
      </c>
      <c r="L43" s="52">
        <f t="shared" si="14"/>
        <v>0.27775451270814022</v>
      </c>
      <c r="N43" s="27">
        <f t="shared" si="12"/>
        <v>2.398130557543356</v>
      </c>
      <c r="O43" s="152">
        <f t="shared" si="12"/>
        <v>2.1755659119267841</v>
      </c>
      <c r="P43" s="52">
        <f t="shared" si="7"/>
        <v>-9.2807560003975387E-2</v>
      </c>
    </row>
    <row r="44" spans="1:16" ht="20.100000000000001" customHeight="1" x14ac:dyDescent="0.25">
      <c r="A44" s="38" t="s">
        <v>164</v>
      </c>
      <c r="B44" s="19">
        <v>8617.77</v>
      </c>
      <c r="C44" s="140">
        <v>7935.0599999999986</v>
      </c>
      <c r="D44" s="247">
        <f t="shared" si="8"/>
        <v>9.9511091660498555E-2</v>
      </c>
      <c r="E44" s="215">
        <f t="shared" si="9"/>
        <v>9.1424388109319923E-2</v>
      </c>
      <c r="F44" s="52">
        <f t="shared" si="13"/>
        <v>-7.9221190632843747E-2</v>
      </c>
      <c r="H44" s="19">
        <v>2432.64</v>
      </c>
      <c r="I44" s="140">
        <v>2094.5740000000001</v>
      </c>
      <c r="J44" s="247">
        <f t="shared" si="10"/>
        <v>0.10632058165833604</v>
      </c>
      <c r="K44" s="215">
        <f t="shared" si="11"/>
        <v>9.2579730453770048E-2</v>
      </c>
      <c r="L44" s="52">
        <f t="shared" si="14"/>
        <v>-0.13897083004472499</v>
      </c>
      <c r="N44" s="27">
        <f t="shared" si="12"/>
        <v>2.8228184321465992</v>
      </c>
      <c r="O44" s="152">
        <f t="shared" si="12"/>
        <v>2.6396448168003777</v>
      </c>
      <c r="P44" s="52">
        <f t="shared" si="7"/>
        <v>-6.4890328495881347E-2</v>
      </c>
    </row>
    <row r="45" spans="1:16" ht="20.100000000000001" customHeight="1" x14ac:dyDescent="0.25">
      <c r="A45" s="38" t="s">
        <v>171</v>
      </c>
      <c r="B45" s="19">
        <v>4526.0500000000011</v>
      </c>
      <c r="C45" s="140">
        <v>7037.7900000000009</v>
      </c>
      <c r="D45" s="247">
        <f t="shared" si="8"/>
        <v>5.2263192961752233E-2</v>
      </c>
      <c r="E45" s="215">
        <f t="shared" si="9"/>
        <v>8.1086424600682397E-2</v>
      </c>
      <c r="F45" s="52">
        <f t="shared" si="13"/>
        <v>0.55495188961677377</v>
      </c>
      <c r="H45" s="19">
        <v>1260.3669999999997</v>
      </c>
      <c r="I45" s="140">
        <v>1649.2190000000001</v>
      </c>
      <c r="J45" s="247">
        <f t="shared" si="10"/>
        <v>5.508540209113226E-2</v>
      </c>
      <c r="K45" s="215">
        <f t="shared" si="11"/>
        <v>7.2895133081589E-2</v>
      </c>
      <c r="L45" s="52">
        <f t="shared" si="14"/>
        <v>0.30852283501551564</v>
      </c>
      <c r="N45" s="27">
        <f t="shared" si="12"/>
        <v>2.7846952640823663</v>
      </c>
      <c r="O45" s="152">
        <f t="shared" si="12"/>
        <v>2.3433762587403146</v>
      </c>
      <c r="P45" s="52">
        <f t="shared" si="7"/>
        <v>-0.15848017951345869</v>
      </c>
    </row>
    <row r="46" spans="1:16" ht="20.100000000000001" customHeight="1" x14ac:dyDescent="0.25">
      <c r="A46" s="38" t="s">
        <v>175</v>
      </c>
      <c r="B46" s="19">
        <v>3284.0999999999995</v>
      </c>
      <c r="C46" s="140">
        <v>2747.1799999999994</v>
      </c>
      <c r="D46" s="247">
        <f t="shared" si="8"/>
        <v>3.7922151104316223E-2</v>
      </c>
      <c r="E46" s="215">
        <f t="shared" si="9"/>
        <v>3.1651840128009305E-2</v>
      </c>
      <c r="F46" s="52">
        <f t="shared" si="13"/>
        <v>-0.16349075850309069</v>
      </c>
      <c r="H46" s="19">
        <v>1191.4639999999999</v>
      </c>
      <c r="I46" s="140">
        <v>1159.575</v>
      </c>
      <c r="J46" s="247">
        <f t="shared" si="10"/>
        <v>5.2073938398187844E-2</v>
      </c>
      <c r="K46" s="215">
        <f t="shared" si="11"/>
        <v>5.1252971220367677E-2</v>
      </c>
      <c r="L46" s="52">
        <f t="shared" si="14"/>
        <v>-2.6764551845460626E-2</v>
      </c>
      <c r="N46" s="27">
        <f t="shared" si="12"/>
        <v>3.6279772235924614</v>
      </c>
      <c r="O46" s="152">
        <f t="shared" si="12"/>
        <v>4.2209647711471412</v>
      </c>
      <c r="P46" s="52">
        <f t="shared" si="7"/>
        <v>0.16344853096059331</v>
      </c>
    </row>
    <row r="47" spans="1:16" ht="20.100000000000001" customHeight="1" x14ac:dyDescent="0.25">
      <c r="A47" s="38" t="s">
        <v>166</v>
      </c>
      <c r="B47" s="19">
        <v>3149.1899999999996</v>
      </c>
      <c r="C47" s="140">
        <v>3054.7899999999995</v>
      </c>
      <c r="D47" s="247">
        <f t="shared" si="8"/>
        <v>3.6364318698030397E-2</v>
      </c>
      <c r="E47" s="215">
        <f t="shared" si="9"/>
        <v>3.5195991782351922E-2</v>
      </c>
      <c r="F47" s="52">
        <f t="shared" si="13"/>
        <v>-2.9975962072787004E-2</v>
      </c>
      <c r="H47" s="19">
        <v>1072.1559999999999</v>
      </c>
      <c r="I47" s="140">
        <v>963.60800000000006</v>
      </c>
      <c r="J47" s="247">
        <f t="shared" si="10"/>
        <v>4.6859481694157344E-2</v>
      </c>
      <c r="K47" s="215">
        <f t="shared" si="11"/>
        <v>4.2591271018878517E-2</v>
      </c>
      <c r="L47" s="52">
        <f t="shared" si="14"/>
        <v>-0.10124272960278159</v>
      </c>
      <c r="N47" s="27">
        <f t="shared" si="12"/>
        <v>3.4045452957744695</v>
      </c>
      <c r="O47" s="152">
        <f t="shared" si="12"/>
        <v>3.1544165065356382</v>
      </c>
      <c r="P47" s="52">
        <f t="shared" si="7"/>
        <v>-7.3469073696648166E-2</v>
      </c>
    </row>
    <row r="48" spans="1:16" ht="20.100000000000001" customHeight="1" x14ac:dyDescent="0.25">
      <c r="A48" s="38" t="s">
        <v>179</v>
      </c>
      <c r="B48" s="19">
        <v>1904.0099999999998</v>
      </c>
      <c r="C48" s="140">
        <v>2539.3300000000004</v>
      </c>
      <c r="D48" s="247">
        <f t="shared" si="8"/>
        <v>2.1985979392871453E-2</v>
      </c>
      <c r="E48" s="215">
        <f t="shared" si="9"/>
        <v>2.9257080785481074E-2</v>
      </c>
      <c r="F48" s="52">
        <f t="shared" si="13"/>
        <v>0.33367471809496835</v>
      </c>
      <c r="H48" s="19">
        <v>564.84400000000005</v>
      </c>
      <c r="I48" s="140">
        <v>822.21900000000005</v>
      </c>
      <c r="J48" s="247">
        <f t="shared" si="10"/>
        <v>2.4686983123775472E-2</v>
      </c>
      <c r="K48" s="215">
        <f t="shared" si="11"/>
        <v>3.6341906943353812E-2</v>
      </c>
      <c r="L48" s="52">
        <f t="shared" si="14"/>
        <v>0.45565678311179719</v>
      </c>
      <c r="N48" s="27">
        <f t="shared" si="12"/>
        <v>2.9666020661656196</v>
      </c>
      <c r="O48" s="152">
        <f t="shared" si="12"/>
        <v>3.2379367785990794</v>
      </c>
      <c r="P48" s="52">
        <f t="shared" si="7"/>
        <v>9.1463130673324233E-2</v>
      </c>
    </row>
    <row r="49" spans="1:16" ht="20.100000000000001" customHeight="1" x14ac:dyDescent="0.25">
      <c r="A49" s="38" t="s">
        <v>184</v>
      </c>
      <c r="B49" s="19">
        <v>2313.39</v>
      </c>
      <c r="C49" s="140">
        <v>1689.3000000000002</v>
      </c>
      <c r="D49" s="247">
        <f t="shared" si="8"/>
        <v>2.6713171079813074E-2</v>
      </c>
      <c r="E49" s="215">
        <f t="shared" si="9"/>
        <v>1.946339647502025E-2</v>
      </c>
      <c r="F49" s="52">
        <f t="shared" si="13"/>
        <v>-0.26977293063426389</v>
      </c>
      <c r="H49" s="19">
        <v>544.87100000000009</v>
      </c>
      <c r="I49" s="140">
        <v>387.29899999999998</v>
      </c>
      <c r="J49" s="247">
        <f t="shared" si="10"/>
        <v>2.3814046323648065E-2</v>
      </c>
      <c r="K49" s="215">
        <f t="shared" si="11"/>
        <v>1.7118534377403082E-2</v>
      </c>
      <c r="L49" s="52">
        <f t="shared" si="14"/>
        <v>-0.28919138658508176</v>
      </c>
      <c r="N49" s="27">
        <f t="shared" si="12"/>
        <v>2.3552924496085836</v>
      </c>
      <c r="O49" s="152">
        <f t="shared" si="12"/>
        <v>2.2926596815248916</v>
      </c>
      <c r="P49" s="52">
        <f t="shared" si="7"/>
        <v>-2.6592352934388545E-2</v>
      </c>
    </row>
    <row r="50" spans="1:16" ht="20.100000000000001" customHeight="1" x14ac:dyDescent="0.25">
      <c r="A50" s="38" t="s">
        <v>173</v>
      </c>
      <c r="B50" s="19">
        <v>2000.1499999999996</v>
      </c>
      <c r="C50" s="140">
        <v>812.14</v>
      </c>
      <c r="D50" s="247">
        <f t="shared" si="8"/>
        <v>2.3096126954507506E-2</v>
      </c>
      <c r="E50" s="215">
        <f t="shared" si="9"/>
        <v>9.3571318375794375E-3</v>
      </c>
      <c r="F50" s="52">
        <f t="shared" si="13"/>
        <v>-0.59396045296602751</v>
      </c>
      <c r="H50" s="19">
        <v>574.74699999999996</v>
      </c>
      <c r="I50" s="140">
        <v>242.31400000000005</v>
      </c>
      <c r="J50" s="247">
        <f t="shared" si="10"/>
        <v>2.5119802085957502E-2</v>
      </c>
      <c r="K50" s="215">
        <f t="shared" si="11"/>
        <v>1.0710227857872217E-2</v>
      </c>
      <c r="L50" s="52">
        <f t="shared" si="14"/>
        <v>-0.57839884331714631</v>
      </c>
      <c r="N50" s="27">
        <f t="shared" si="12"/>
        <v>2.8735194860385476</v>
      </c>
      <c r="O50" s="152">
        <f t="shared" si="12"/>
        <v>2.983648139483341</v>
      </c>
      <c r="P50" s="52">
        <f t="shared" si="7"/>
        <v>3.8325354666941015E-2</v>
      </c>
    </row>
    <row r="51" spans="1:16" ht="20.100000000000001" customHeight="1" x14ac:dyDescent="0.25">
      <c r="A51" s="38" t="s">
        <v>187</v>
      </c>
      <c r="B51" s="19">
        <v>382.40000000000003</v>
      </c>
      <c r="C51" s="140">
        <v>528.97</v>
      </c>
      <c r="D51" s="247">
        <f t="shared" si="8"/>
        <v>4.4156483000793298E-3</v>
      </c>
      <c r="E51" s="215">
        <f t="shared" si="9"/>
        <v>6.0945674737414674E-3</v>
      </c>
      <c r="F51" s="52">
        <f t="shared" si="13"/>
        <v>0.38328974895397483</v>
      </c>
      <c r="H51" s="19">
        <v>101.01100000000002</v>
      </c>
      <c r="I51" s="140">
        <v>136.15600000000001</v>
      </c>
      <c r="J51" s="247">
        <f t="shared" si="10"/>
        <v>4.4147708965939E-3</v>
      </c>
      <c r="K51" s="215">
        <f t="shared" si="11"/>
        <v>6.018066575668138E-3</v>
      </c>
      <c r="L51" s="52">
        <f t="shared" si="14"/>
        <v>0.34793240340160947</v>
      </c>
      <c r="N51" s="27">
        <f t="shared" si="12"/>
        <v>2.6415010460251049</v>
      </c>
      <c r="O51" s="152">
        <f t="shared" si="12"/>
        <v>2.5739834017052003</v>
      </c>
      <c r="P51" s="52">
        <f t="shared" si="7"/>
        <v>-2.5560332229095359E-2</v>
      </c>
    </row>
    <row r="52" spans="1:16" ht="20.100000000000001" customHeight="1" x14ac:dyDescent="0.25">
      <c r="A52" s="38" t="s">
        <v>190</v>
      </c>
      <c r="B52" s="19">
        <v>351.69</v>
      </c>
      <c r="C52" s="140">
        <v>393.35000000000008</v>
      </c>
      <c r="D52" s="247">
        <f t="shared" si="8"/>
        <v>4.0610338667753645E-3</v>
      </c>
      <c r="E52" s="215">
        <f t="shared" si="9"/>
        <v>4.5320114860884489E-3</v>
      </c>
      <c r="F52" s="52">
        <f t="shared" si="13"/>
        <v>0.11845659529699475</v>
      </c>
      <c r="H52" s="19">
        <v>87.516999999999996</v>
      </c>
      <c r="I52" s="140">
        <v>107.23099999999999</v>
      </c>
      <c r="J52" s="247">
        <f t="shared" si="10"/>
        <v>3.8250042525785131E-3</v>
      </c>
      <c r="K52" s="215">
        <f t="shared" si="11"/>
        <v>4.7395876566252689E-3</v>
      </c>
      <c r="L52" s="52">
        <f t="shared" si="14"/>
        <v>0.2252590925191677</v>
      </c>
      <c r="N52" s="27">
        <f t="shared" si="12"/>
        <v>2.4884699593391906</v>
      </c>
      <c r="O52" s="152">
        <f t="shared" si="12"/>
        <v>2.7260963518494972</v>
      </c>
      <c r="P52" s="52">
        <f t="shared" si="7"/>
        <v>9.5490962878011967E-2</v>
      </c>
    </row>
    <row r="53" spans="1:16" ht="20.100000000000001" customHeight="1" x14ac:dyDescent="0.25">
      <c r="A53" s="38" t="s">
        <v>177</v>
      </c>
      <c r="B53" s="19">
        <v>420.58</v>
      </c>
      <c r="C53" s="140">
        <v>376.15999999999997</v>
      </c>
      <c r="D53" s="247">
        <f t="shared" si="8"/>
        <v>4.8565202982410157E-3</v>
      </c>
      <c r="E53" s="215">
        <f t="shared" si="9"/>
        <v>4.3339556135935688E-3</v>
      </c>
      <c r="F53" s="52">
        <f t="shared" si="13"/>
        <v>-0.10561605402063821</v>
      </c>
      <c r="H53" s="19">
        <v>125.46099999999998</v>
      </c>
      <c r="I53" s="140">
        <v>92.705000000000013</v>
      </c>
      <c r="J53" s="247">
        <f t="shared" si="10"/>
        <v>5.4833787553589912E-3</v>
      </c>
      <c r="K53" s="215">
        <f t="shared" si="11"/>
        <v>4.0975415104535593E-3</v>
      </c>
      <c r="L53" s="52">
        <f t="shared" si="14"/>
        <v>-0.26108511808450413</v>
      </c>
      <c r="N53" s="27">
        <f t="shared" ref="N53:N54" si="15">(H53/B53)*10</f>
        <v>2.9830472205050169</v>
      </c>
      <c r="O53" s="152">
        <f t="shared" ref="O53:O54" si="16">(I53/C53)*10</f>
        <v>2.4645097830710343</v>
      </c>
      <c r="P53" s="52">
        <f t="shared" ref="P53:P54" si="17">(O53-N53)/N53</f>
        <v>-0.17382810230747756</v>
      </c>
    </row>
    <row r="54" spans="1:16" ht="20.100000000000001" customHeight="1" x14ac:dyDescent="0.25">
      <c r="A54" s="38" t="s">
        <v>186</v>
      </c>
      <c r="B54" s="19">
        <v>300.04000000000002</v>
      </c>
      <c r="C54" s="140">
        <v>419.48</v>
      </c>
      <c r="D54" s="247">
        <f t="shared" si="8"/>
        <v>3.4646211191312819E-3</v>
      </c>
      <c r="E54" s="215">
        <f t="shared" si="9"/>
        <v>4.8330702381705407E-3</v>
      </c>
      <c r="F54" s="52">
        <f t="shared" si="13"/>
        <v>0.39808025596587115</v>
      </c>
      <c r="H54" s="19">
        <v>82.454000000000008</v>
      </c>
      <c r="I54" s="140">
        <v>90.65100000000001</v>
      </c>
      <c r="J54" s="247">
        <f t="shared" si="10"/>
        <v>3.603721570004785E-3</v>
      </c>
      <c r="K54" s="215">
        <f t="shared" si="11"/>
        <v>4.0067551422698407E-3</v>
      </c>
      <c r="L54" s="52">
        <f t="shared" si="14"/>
        <v>9.9413006039731272E-2</v>
      </c>
      <c r="N54" s="27">
        <f t="shared" si="15"/>
        <v>2.74810025329956</v>
      </c>
      <c r="O54" s="152">
        <f t="shared" si="16"/>
        <v>2.1610327071612474</v>
      </c>
      <c r="P54" s="52">
        <f t="shared" si="17"/>
        <v>-0.21362668462820397</v>
      </c>
    </row>
    <row r="55" spans="1:16" ht="20.100000000000001" customHeight="1" x14ac:dyDescent="0.25">
      <c r="A55" s="38" t="s">
        <v>192</v>
      </c>
      <c r="B55" s="19">
        <v>33.58</v>
      </c>
      <c r="C55" s="140">
        <v>271.48</v>
      </c>
      <c r="D55" s="247">
        <f t="shared" si="8"/>
        <v>3.8775488994943487E-4</v>
      </c>
      <c r="E55" s="215">
        <f t="shared" si="9"/>
        <v>3.1278771532815353E-3</v>
      </c>
      <c r="F55" s="52">
        <f t="shared" si="13"/>
        <v>7.0845741512805258</v>
      </c>
      <c r="H55" s="19">
        <v>16.353999999999999</v>
      </c>
      <c r="I55" s="140">
        <v>69.744</v>
      </c>
      <c r="J55" s="247">
        <f t="shared" si="10"/>
        <v>7.1476535469301977E-4</v>
      </c>
      <c r="K55" s="215">
        <f t="shared" si="11"/>
        <v>3.0826701375877568E-3</v>
      </c>
      <c r="L55" s="52">
        <f t="shared" si="14"/>
        <v>3.2646447352329706</v>
      </c>
      <c r="N55" s="27">
        <f t="shared" ref="N55" si="18">(H55/B55)*10</f>
        <v>4.8701608100059559</v>
      </c>
      <c r="O55" s="152">
        <f t="shared" ref="O55" si="19">(I55/C55)*10</f>
        <v>2.569029026079269</v>
      </c>
      <c r="P55" s="52">
        <f t="shared" ref="P55" si="20">(O55-N55)/N55</f>
        <v>-0.47249605787121285</v>
      </c>
    </row>
    <row r="56" spans="1:16" ht="20.100000000000001" customHeight="1" x14ac:dyDescent="0.25">
      <c r="A56" s="38" t="s">
        <v>193</v>
      </c>
      <c r="B56" s="19">
        <v>153.19</v>
      </c>
      <c r="C56" s="140">
        <v>128.68</v>
      </c>
      <c r="D56" s="247">
        <f t="shared" si="8"/>
        <v>1.7689151754423445E-3</v>
      </c>
      <c r="E56" s="215">
        <f t="shared" si="9"/>
        <v>1.4825962578616028E-3</v>
      </c>
      <c r="F56" s="52">
        <f t="shared" si="13"/>
        <v>-0.15999738886350279</v>
      </c>
      <c r="H56" s="19">
        <v>60.378999999999998</v>
      </c>
      <c r="I56" s="140">
        <v>62.501000000000005</v>
      </c>
      <c r="J56" s="247">
        <f t="shared" si="10"/>
        <v>2.6389150881136014E-3</v>
      </c>
      <c r="K56" s="215">
        <f t="shared" si="11"/>
        <v>2.7625310602972645E-3</v>
      </c>
      <c r="L56" s="52">
        <f t="shared" si="14"/>
        <v>3.5144669504297968E-2</v>
      </c>
      <c r="N56" s="27">
        <f t="shared" ref="N56" si="21">(H56/B56)*10</f>
        <v>3.9414452640511781</v>
      </c>
      <c r="O56" s="152">
        <f t="shared" ref="O56" si="22">(I56/C56)*10</f>
        <v>4.8570873484612989</v>
      </c>
      <c r="P56" s="52">
        <f t="shared" si="7"/>
        <v>0.23231125210882328</v>
      </c>
    </row>
    <row r="57" spans="1:16" ht="20.100000000000001" customHeight="1" x14ac:dyDescent="0.25">
      <c r="A57" s="38" t="s">
        <v>185</v>
      </c>
      <c r="B57" s="19">
        <v>367.79</v>
      </c>
      <c r="C57" s="140">
        <v>128.26000000000002</v>
      </c>
      <c r="D57" s="247">
        <f t="shared" si="8"/>
        <v>4.2469437455182448E-3</v>
      </c>
      <c r="E57" s="215">
        <f t="shared" si="9"/>
        <v>1.4777571964044857E-3</v>
      </c>
      <c r="F57" s="52">
        <f t="shared" si="13"/>
        <v>-0.65126838685119226</v>
      </c>
      <c r="H57" s="19">
        <v>106.006</v>
      </c>
      <c r="I57" s="140">
        <v>52.933999999999997</v>
      </c>
      <c r="J57" s="247">
        <f t="shared" si="10"/>
        <v>4.6330815818508165E-3</v>
      </c>
      <c r="K57" s="215">
        <f t="shared" si="11"/>
        <v>2.3396716715856605E-3</v>
      </c>
      <c r="L57" s="52">
        <f t="shared" si="14"/>
        <v>-0.50065090655245936</v>
      </c>
      <c r="N57" s="27">
        <f t="shared" ref="N57" si="23">(H57/B57)*10</f>
        <v>2.8822425840833081</v>
      </c>
      <c r="O57" s="152">
        <f t="shared" ref="O57" si="24">(I57/C57)*10</f>
        <v>4.1270856073600495</v>
      </c>
      <c r="P57" s="52">
        <f t="shared" ref="P57" si="25">(O57-N57)/N57</f>
        <v>0.43190085045276</v>
      </c>
    </row>
    <row r="58" spans="1:16" ht="20.100000000000001" customHeight="1" x14ac:dyDescent="0.25">
      <c r="A58" s="38" t="s">
        <v>212</v>
      </c>
      <c r="B58" s="19">
        <v>28.46</v>
      </c>
      <c r="C58" s="140">
        <v>154.94999999999999</v>
      </c>
      <c r="D58" s="247">
        <f t="shared" si="8"/>
        <v>3.2863323906971161E-4</v>
      </c>
      <c r="E58" s="215">
        <f t="shared" si="9"/>
        <v>1.7852680304294012E-3</v>
      </c>
      <c r="F58" s="52">
        <f t="shared" si="13"/>
        <v>4.4444834855938149</v>
      </c>
      <c r="H58" s="19">
        <v>15.809000000000001</v>
      </c>
      <c r="I58" s="140">
        <v>47.197999999999993</v>
      </c>
      <c r="J58" s="247">
        <f t="shared" si="10"/>
        <v>6.9094567031563838E-4</v>
      </c>
      <c r="K58" s="215">
        <f t="shared" si="11"/>
        <v>2.0861416774757245E-3</v>
      </c>
      <c r="L58" s="52">
        <f t="shared" si="14"/>
        <v>1.9855145803023588</v>
      </c>
      <c r="N58" s="27">
        <f t="shared" si="12"/>
        <v>5.5548137737174983</v>
      </c>
      <c r="O58" s="152">
        <f t="shared" si="12"/>
        <v>3.0460148434979022</v>
      </c>
      <c r="P58" s="52">
        <f t="shared" si="7"/>
        <v>-0.45164411129135118</v>
      </c>
    </row>
    <row r="59" spans="1:16" ht="20.100000000000001" customHeight="1" x14ac:dyDescent="0.25">
      <c r="A59" s="38" t="s">
        <v>189</v>
      </c>
      <c r="B59" s="19">
        <v>59.389999999999993</v>
      </c>
      <c r="C59" s="140">
        <v>112.51</v>
      </c>
      <c r="D59" s="247">
        <f t="shared" si="8"/>
        <v>6.8578805580991463E-4</v>
      </c>
      <c r="E59" s="215">
        <f t="shared" si="9"/>
        <v>1.2962923917625812E-3</v>
      </c>
      <c r="F59" s="52">
        <f>(C59-B59)/B59</f>
        <v>0.89442667115676067</v>
      </c>
      <c r="H59" s="19">
        <v>14.029999999999998</v>
      </c>
      <c r="I59" s="140">
        <v>37.873000000000005</v>
      </c>
      <c r="J59" s="247">
        <f t="shared" si="10"/>
        <v>6.1319297580671791E-4</v>
      </c>
      <c r="K59" s="215">
        <f t="shared" si="11"/>
        <v>1.6739786378880065E-3</v>
      </c>
      <c r="L59" s="52">
        <f>(I59-H59)/H59</f>
        <v>1.6994297933000722</v>
      </c>
      <c r="N59" s="27">
        <f t="shared" si="12"/>
        <v>2.3623505640680249</v>
      </c>
      <c r="O59" s="152">
        <f t="shared" si="12"/>
        <v>3.3661896720291535</v>
      </c>
      <c r="P59" s="52">
        <f>(O59-N59)/N59</f>
        <v>0.4249323208967315</v>
      </c>
    </row>
    <row r="60" spans="1:16" ht="20.100000000000001" customHeight="1" x14ac:dyDescent="0.25">
      <c r="A60" s="38" t="s">
        <v>191</v>
      </c>
      <c r="B60" s="19">
        <v>5.0000000000000009</v>
      </c>
      <c r="C60" s="140">
        <v>55.89</v>
      </c>
      <c r="D60" s="247">
        <f t="shared" si="8"/>
        <v>5.7735987187229737E-5</v>
      </c>
      <c r="E60" s="215">
        <f t="shared" si="9"/>
        <v>6.4394082104355754E-4</v>
      </c>
      <c r="F60" s="52">
        <f>(C60-B60)/B60</f>
        <v>10.177999999999999</v>
      </c>
      <c r="H60" s="19">
        <v>1.6639999999999997</v>
      </c>
      <c r="I60" s="140">
        <v>22.706</v>
      </c>
      <c r="J60" s="247">
        <f t="shared" si="10"/>
        <v>7.2726522576078311E-5</v>
      </c>
      <c r="K60" s="215">
        <f t="shared" si="11"/>
        <v>1.0036004264749312E-3</v>
      </c>
      <c r="L60" s="52">
        <f>(I60-H60)/H60</f>
        <v>12.645432692307695</v>
      </c>
      <c r="N60" s="27">
        <f t="shared" si="12"/>
        <v>3.3279999999999985</v>
      </c>
      <c r="O60" s="152">
        <f t="shared" si="12"/>
        <v>4.0626230094829126</v>
      </c>
      <c r="P60" s="52">
        <f>(O60-N60)/N60</f>
        <v>0.22074008698404879</v>
      </c>
    </row>
    <row r="61" spans="1:16" ht="20.100000000000001" customHeight="1" thickBot="1" x14ac:dyDescent="0.3">
      <c r="A61" s="8" t="s">
        <v>17</v>
      </c>
      <c r="B61" s="19">
        <f>B62-SUM(B39:B60)</f>
        <v>44.429999999993015</v>
      </c>
      <c r="C61" s="140">
        <f>C62-SUM(C39:C60)</f>
        <v>99.910000000018044</v>
      </c>
      <c r="D61" s="247">
        <f t="shared" si="8"/>
        <v>5.130419821456427E-4</v>
      </c>
      <c r="E61" s="215">
        <f t="shared" si="9"/>
        <v>1.1511205480492655E-3</v>
      </c>
      <c r="F61" s="52">
        <f t="shared" si="13"/>
        <v>1.2487058293953128</v>
      </c>
      <c r="H61" s="19">
        <f>H62-SUM(H39:H60)</f>
        <v>29.740000000001601</v>
      </c>
      <c r="I61" s="140">
        <f>I62-SUM(I39:I60)</f>
        <v>32.959000000006199</v>
      </c>
      <c r="J61" s="247">
        <f t="shared" si="10"/>
        <v>1.2998117676758928E-3</v>
      </c>
      <c r="K61" s="215">
        <f t="shared" si="11"/>
        <v>1.4567808709677391E-3</v>
      </c>
      <c r="L61" s="52">
        <f t="shared" si="14"/>
        <v>0.10823806321467469</v>
      </c>
      <c r="N61" s="27">
        <f t="shared" si="12"/>
        <v>6.6936754445208813</v>
      </c>
      <c r="O61" s="152">
        <f t="shared" si="12"/>
        <v>3.2988689820839001</v>
      </c>
      <c r="P61" s="52">
        <f t="shared" si="7"/>
        <v>-0.50716627816423421</v>
      </c>
    </row>
    <row r="62" spans="1:16" ht="26.25" customHeight="1" thickBot="1" x14ac:dyDescent="0.3">
      <c r="A62" s="12" t="s">
        <v>18</v>
      </c>
      <c r="B62" s="17">
        <v>86601.099999999991</v>
      </c>
      <c r="C62" s="145">
        <v>86793.689999999988</v>
      </c>
      <c r="D62" s="253">
        <f>SUM(D39:D61)</f>
        <v>0.99999999999999989</v>
      </c>
      <c r="E62" s="254">
        <f>SUM(E39:E61)</f>
        <v>1.0000000000000004</v>
      </c>
      <c r="F62" s="57">
        <f t="shared" si="13"/>
        <v>2.2238747544776746E-3</v>
      </c>
      <c r="G62" s="1"/>
      <c r="H62" s="17">
        <v>22880.236000000001</v>
      </c>
      <c r="I62" s="145">
        <v>22624.542000000005</v>
      </c>
      <c r="J62" s="253">
        <f>SUM(J39:J61)</f>
        <v>1</v>
      </c>
      <c r="K62" s="254">
        <f>SUM(K39:K61)</f>
        <v>1.0000000000000002</v>
      </c>
      <c r="L62" s="57">
        <f t="shared" si="14"/>
        <v>-1.1175321793009297E-2</v>
      </c>
      <c r="M62" s="1"/>
      <c r="N62" s="29">
        <f t="shared" si="12"/>
        <v>2.642026025073585</v>
      </c>
      <c r="O62" s="146">
        <f t="shared" si="12"/>
        <v>2.6067035518365458</v>
      </c>
      <c r="P62" s="57">
        <f t="shared" si="7"/>
        <v>-1.336946453283154E-2</v>
      </c>
    </row>
    <row r="64" spans="1:16" ht="15.75" thickBot="1" x14ac:dyDescent="0.3"/>
    <row r="65" spans="1:16" x14ac:dyDescent="0.25">
      <c r="A65" s="361" t="s">
        <v>15</v>
      </c>
      <c r="B65" s="349" t="s">
        <v>1</v>
      </c>
      <c r="C65" s="347"/>
      <c r="D65" s="349" t="s">
        <v>104</v>
      </c>
      <c r="E65" s="347"/>
      <c r="F65" s="130" t="s">
        <v>0</v>
      </c>
      <c r="H65" s="359" t="s">
        <v>19</v>
      </c>
      <c r="I65" s="360"/>
      <c r="J65" s="349" t="s">
        <v>104</v>
      </c>
      <c r="K65" s="350"/>
      <c r="L65" s="130" t="s">
        <v>0</v>
      </c>
      <c r="N65" s="357" t="s">
        <v>22</v>
      </c>
      <c r="O65" s="347"/>
      <c r="P65" s="130" t="s">
        <v>0</v>
      </c>
    </row>
    <row r="66" spans="1:16" x14ac:dyDescent="0.25">
      <c r="A66" s="362"/>
      <c r="B66" s="352" t="str">
        <f>B5</f>
        <v>jan-fev</v>
      </c>
      <c r="C66" s="354"/>
      <c r="D66" s="352" t="str">
        <f>B5</f>
        <v>jan-fev</v>
      </c>
      <c r="E66" s="354"/>
      <c r="F66" s="131" t="str">
        <f>F37</f>
        <v>2024/2023</v>
      </c>
      <c r="H66" s="355" t="str">
        <f>B5</f>
        <v>jan-fev</v>
      </c>
      <c r="I66" s="354"/>
      <c r="J66" s="352" t="str">
        <f>B5</f>
        <v>jan-fev</v>
      </c>
      <c r="K66" s="353"/>
      <c r="L66" s="131" t="str">
        <f>F66</f>
        <v>2024/2023</v>
      </c>
      <c r="N66" s="355" t="str">
        <f>B5</f>
        <v>jan-fev</v>
      </c>
      <c r="O66" s="353"/>
      <c r="P66" s="131" t="str">
        <f>P37</f>
        <v>2024/2023</v>
      </c>
    </row>
    <row r="67" spans="1:16" ht="19.5" customHeight="1" thickBot="1" x14ac:dyDescent="0.3">
      <c r="A67" s="363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161</v>
      </c>
      <c r="B68" s="39">
        <v>21902.350000000006</v>
      </c>
      <c r="C68" s="147">
        <v>27648.210000000003</v>
      </c>
      <c r="D68" s="247">
        <f>B68/$B$96</f>
        <v>0.178982355050471</v>
      </c>
      <c r="E68" s="246">
        <f>C68/$C$96</f>
        <v>0.19998721156306165</v>
      </c>
      <c r="F68" s="61">
        <f t="shared" ref="F68:F87" si="26">(C68-B68)/B68</f>
        <v>0.26233988590265406</v>
      </c>
      <c r="H68" s="19">
        <v>7579.0459999999994</v>
      </c>
      <c r="I68" s="147">
        <v>8851.43</v>
      </c>
      <c r="J68" s="245">
        <f>H68/$H$96</f>
        <v>0.18784800093291401</v>
      </c>
      <c r="K68" s="246">
        <f>I68/$I$96</f>
        <v>0.20487857674380724</v>
      </c>
      <c r="L68" s="61">
        <f>(I68-H68)/H68</f>
        <v>0.1678818152047106</v>
      </c>
      <c r="N68" s="41">
        <f>(H68/B68)*10</f>
        <v>3.4603802788285263</v>
      </c>
      <c r="O68" s="149">
        <f t="shared" ref="N68:O96" si="27">(I68/C68)*10</f>
        <v>3.201447760994292</v>
      </c>
      <c r="P68" s="61">
        <f t="shared" si="7"/>
        <v>-7.4827763705176673E-2</v>
      </c>
    </row>
    <row r="69" spans="1:16" ht="20.100000000000001" customHeight="1" x14ac:dyDescent="0.25">
      <c r="A69" s="38" t="s">
        <v>160</v>
      </c>
      <c r="B69" s="19">
        <v>22352.680000000004</v>
      </c>
      <c r="C69" s="140">
        <v>28795.71</v>
      </c>
      <c r="D69" s="247">
        <f t="shared" ref="D69:D95" si="28">B69/$B$96</f>
        <v>0.18266237678101033</v>
      </c>
      <c r="E69" s="215">
        <f t="shared" ref="E69:E95" si="29">C69/$C$96</f>
        <v>0.20828739899901544</v>
      </c>
      <c r="F69" s="52">
        <f t="shared" si="26"/>
        <v>0.28824418369519872</v>
      </c>
      <c r="H69" s="19">
        <v>7256.552999999999</v>
      </c>
      <c r="I69" s="140">
        <v>8743.0460000000003</v>
      </c>
      <c r="J69" s="214">
        <f>H69/$H$96</f>
        <v>0.17985495466233348</v>
      </c>
      <c r="K69" s="215">
        <f t="shared" ref="K69:K96" si="30">I69/$I$96</f>
        <v>0.20236987931731223</v>
      </c>
      <c r="L69" s="52">
        <f>(I69-H69)/H69</f>
        <v>0.20484836257655686</v>
      </c>
      <c r="N69" s="40">
        <f>(H69/B69)*10</f>
        <v>3.2463905894058334</v>
      </c>
      <c r="O69" s="143">
        <f t="shared" si="27"/>
        <v>3.0362321331892845</v>
      </c>
      <c r="P69" s="52">
        <f t="shared" si="7"/>
        <v>-6.473603543035554E-2</v>
      </c>
    </row>
    <row r="70" spans="1:16" ht="20.100000000000001" customHeight="1" x14ac:dyDescent="0.25">
      <c r="A70" s="38" t="s">
        <v>163</v>
      </c>
      <c r="B70" s="19">
        <v>14829.969999999998</v>
      </c>
      <c r="C70" s="140">
        <v>15091.93</v>
      </c>
      <c r="D70" s="247">
        <f t="shared" si="28"/>
        <v>0.12118804401937838</v>
      </c>
      <c r="E70" s="215">
        <f t="shared" si="29"/>
        <v>0.10916413749045296</v>
      </c>
      <c r="F70" s="52">
        <f t="shared" si="26"/>
        <v>1.7664229934383064E-2</v>
      </c>
      <c r="H70" s="19">
        <v>5401.95</v>
      </c>
      <c r="I70" s="140">
        <v>5775.4139999999998</v>
      </c>
      <c r="J70" s="214">
        <f t="shared" ref="J70:J96" si="31">H70/$H$96</f>
        <v>0.1338882899826119</v>
      </c>
      <c r="K70" s="215">
        <f t="shared" si="30"/>
        <v>0.133679936510401</v>
      </c>
      <c r="L70" s="52">
        <f t="shared" ref="L70:L87" si="32">(I70-H70)/H70</f>
        <v>6.9135034570849407E-2</v>
      </c>
      <c r="N70" s="40">
        <f t="shared" si="27"/>
        <v>3.642589971523881</v>
      </c>
      <c r="O70" s="143">
        <f t="shared" si="27"/>
        <v>3.8268226794054834</v>
      </c>
      <c r="P70" s="52">
        <f t="shared" si="7"/>
        <v>5.0577393920767995E-2</v>
      </c>
    </row>
    <row r="71" spans="1:16" ht="20.100000000000001" customHeight="1" x14ac:dyDescent="0.25">
      <c r="A71" s="38" t="s">
        <v>162</v>
      </c>
      <c r="B71" s="19">
        <v>18468.740000000002</v>
      </c>
      <c r="C71" s="140">
        <v>16636.079999999998</v>
      </c>
      <c r="D71" s="247">
        <f t="shared" si="28"/>
        <v>0.1509234662040756</v>
      </c>
      <c r="E71" s="215">
        <f t="shared" si="29"/>
        <v>0.12033340496690446</v>
      </c>
      <c r="F71" s="52">
        <f t="shared" si="26"/>
        <v>-9.9230375217800634E-2</v>
      </c>
      <c r="H71" s="19">
        <v>5171.9550000000008</v>
      </c>
      <c r="I71" s="140">
        <v>4983.6859999999997</v>
      </c>
      <c r="J71" s="214">
        <f t="shared" si="31"/>
        <v>0.12818782306704427</v>
      </c>
      <c r="K71" s="215">
        <f t="shared" si="30"/>
        <v>0.11535429807590837</v>
      </c>
      <c r="L71" s="52">
        <f t="shared" si="32"/>
        <v>-3.6401902182057098E-2</v>
      </c>
      <c r="N71" s="40">
        <f t="shared" si="27"/>
        <v>2.8003832421702834</v>
      </c>
      <c r="O71" s="143">
        <f t="shared" si="27"/>
        <v>2.9957093257546252</v>
      </c>
      <c r="P71" s="52">
        <f t="shared" si="7"/>
        <v>6.9749768761280334E-2</v>
      </c>
    </row>
    <row r="72" spans="1:16" ht="20.100000000000001" customHeight="1" x14ac:dyDescent="0.25">
      <c r="A72" s="38" t="s">
        <v>172</v>
      </c>
      <c r="B72" s="19">
        <v>5549.1100000000006</v>
      </c>
      <c r="C72" s="140">
        <v>16850.150000000001</v>
      </c>
      <c r="D72" s="247">
        <f t="shared" si="28"/>
        <v>4.5346402383037387E-2</v>
      </c>
      <c r="E72" s="215">
        <f t="shared" si="29"/>
        <v>0.12188183296203707</v>
      </c>
      <c r="F72" s="52">
        <f t="shared" si="26"/>
        <v>2.0365500053161676</v>
      </c>
      <c r="H72" s="19">
        <v>1295.9760000000001</v>
      </c>
      <c r="I72" s="140">
        <v>3194.7610000000004</v>
      </c>
      <c r="J72" s="214">
        <f t="shared" si="31"/>
        <v>3.2120995288461664E-2</v>
      </c>
      <c r="K72" s="215">
        <f t="shared" si="30"/>
        <v>7.3947157319961002E-2</v>
      </c>
      <c r="L72" s="52">
        <f t="shared" si="32"/>
        <v>1.4651390149200294</v>
      </c>
      <c r="N72" s="40">
        <f t="shared" si="27"/>
        <v>2.3354664081267087</v>
      </c>
      <c r="O72" s="143">
        <f t="shared" si="27"/>
        <v>1.8959837152784993</v>
      </c>
      <c r="P72" s="52">
        <f t="shared" ref="P72:P90" si="33">(O72-N72)/N72</f>
        <v>-0.18817769817580937</v>
      </c>
    </row>
    <row r="73" spans="1:16" ht="20.100000000000001" customHeight="1" x14ac:dyDescent="0.25">
      <c r="A73" s="38" t="s">
        <v>167</v>
      </c>
      <c r="B73" s="19">
        <v>9708.1099999999988</v>
      </c>
      <c r="C73" s="140">
        <v>7404.59</v>
      </c>
      <c r="D73" s="247">
        <f t="shared" si="28"/>
        <v>7.9333057452238107E-2</v>
      </c>
      <c r="E73" s="215">
        <f t="shared" si="29"/>
        <v>5.3559463953280539E-2</v>
      </c>
      <c r="F73" s="52">
        <f t="shared" si="26"/>
        <v>-0.23727790476210087</v>
      </c>
      <c r="H73" s="19">
        <v>4283.8490000000002</v>
      </c>
      <c r="I73" s="140">
        <v>3136.3750000000005</v>
      </c>
      <c r="J73" s="214">
        <f t="shared" si="31"/>
        <v>0.10617595815468897</v>
      </c>
      <c r="K73" s="215">
        <f t="shared" si="30"/>
        <v>7.2595732682160796E-2</v>
      </c>
      <c r="L73" s="52">
        <f t="shared" si="32"/>
        <v>-0.26786051515821396</v>
      </c>
      <c r="N73" s="40">
        <f t="shared" si="27"/>
        <v>4.4126498360648991</v>
      </c>
      <c r="O73" s="143">
        <f t="shared" si="27"/>
        <v>4.2357173050769861</v>
      </c>
      <c r="P73" s="52">
        <f t="shared" si="33"/>
        <v>-4.0096662450265365E-2</v>
      </c>
    </row>
    <row r="74" spans="1:16" ht="20.100000000000001" customHeight="1" x14ac:dyDescent="0.25">
      <c r="A74" s="38" t="s">
        <v>178</v>
      </c>
      <c r="B74" s="19">
        <v>4928.4500000000007</v>
      </c>
      <c r="C74" s="140">
        <v>4643.51</v>
      </c>
      <c r="D74" s="247">
        <f t="shared" si="28"/>
        <v>4.0274472271171528E-2</v>
      </c>
      <c r="E74" s="215">
        <f t="shared" si="29"/>
        <v>3.3587802493007406E-2</v>
      </c>
      <c r="F74" s="52">
        <f t="shared" si="26"/>
        <v>-5.7815337479329293E-2</v>
      </c>
      <c r="H74" s="19">
        <v>1267.8530000000001</v>
      </c>
      <c r="I74" s="140">
        <v>1218.5749999999998</v>
      </c>
      <c r="J74" s="214">
        <f t="shared" si="31"/>
        <v>3.1423961739617076E-2</v>
      </c>
      <c r="K74" s="215">
        <f t="shared" si="30"/>
        <v>2.8205601993755231E-2</v>
      </c>
      <c r="L74" s="52">
        <f t="shared" si="32"/>
        <v>-3.8867281932527073E-2</v>
      </c>
      <c r="N74" s="40">
        <f t="shared" si="27"/>
        <v>2.5725187432154124</v>
      </c>
      <c r="O74" s="143">
        <f t="shared" si="27"/>
        <v>2.6242540664281973</v>
      </c>
      <c r="P74" s="52">
        <f t="shared" si="33"/>
        <v>2.0110766286631769E-2</v>
      </c>
    </row>
    <row r="75" spans="1:16" ht="20.100000000000001" customHeight="1" x14ac:dyDescent="0.25">
      <c r="A75" s="38" t="s">
        <v>180</v>
      </c>
      <c r="B75" s="19">
        <v>1568.8500000000001</v>
      </c>
      <c r="C75" s="140">
        <v>2154.5500000000002</v>
      </c>
      <c r="D75" s="247">
        <f t="shared" si="28"/>
        <v>1.2820380813973449E-2</v>
      </c>
      <c r="E75" s="215">
        <f t="shared" si="29"/>
        <v>1.5584460862862169E-2</v>
      </c>
      <c r="F75" s="52">
        <f t="shared" si="26"/>
        <v>0.37333078369506328</v>
      </c>
      <c r="H75" s="19">
        <v>684.87199999999996</v>
      </c>
      <c r="I75" s="140">
        <v>886.45999999999992</v>
      </c>
      <c r="J75" s="214">
        <f t="shared" si="31"/>
        <v>1.6974674133779726E-2</v>
      </c>
      <c r="K75" s="215">
        <f t="shared" si="30"/>
        <v>2.0518341458986327E-2</v>
      </c>
      <c r="L75" s="52">
        <f t="shared" si="32"/>
        <v>0.29434405261129082</v>
      </c>
      <c r="N75" s="40">
        <f t="shared" si="27"/>
        <v>4.3654396532491946</v>
      </c>
      <c r="O75" s="143">
        <f t="shared" si="27"/>
        <v>4.114362627926945</v>
      </c>
      <c r="P75" s="52">
        <f t="shared" si="33"/>
        <v>-5.7514716790409211E-2</v>
      </c>
    </row>
    <row r="76" spans="1:16" ht="20.100000000000001" customHeight="1" x14ac:dyDescent="0.25">
      <c r="A76" s="38" t="s">
        <v>169</v>
      </c>
      <c r="B76" s="19">
        <v>6838.42</v>
      </c>
      <c r="C76" s="140">
        <v>1934.44</v>
      </c>
      <c r="D76" s="247">
        <f t="shared" si="28"/>
        <v>5.588242889115741E-2</v>
      </c>
      <c r="E76" s="215">
        <f t="shared" si="29"/>
        <v>1.3992343863709402E-2</v>
      </c>
      <c r="F76" s="52">
        <f t="shared" si="26"/>
        <v>-0.71712179129097064</v>
      </c>
      <c r="H76" s="19">
        <v>1997.1169999999997</v>
      </c>
      <c r="I76" s="140">
        <v>765.31900000000007</v>
      </c>
      <c r="J76" s="214">
        <f t="shared" si="31"/>
        <v>4.9498899476152852E-2</v>
      </c>
      <c r="K76" s="215">
        <f t="shared" si="30"/>
        <v>1.7714365642048101E-2</v>
      </c>
      <c r="L76" s="52">
        <f t="shared" si="32"/>
        <v>-0.61678810004621654</v>
      </c>
      <c r="N76" s="40">
        <f t="shared" si="27"/>
        <v>2.9204362996130677</v>
      </c>
      <c r="O76" s="143">
        <f t="shared" si="27"/>
        <v>3.9562819213829323</v>
      </c>
      <c r="P76" s="52">
        <f t="shared" si="33"/>
        <v>0.35468865453668863</v>
      </c>
    </row>
    <row r="77" spans="1:16" ht="20.100000000000001" customHeight="1" x14ac:dyDescent="0.25">
      <c r="A77" s="38" t="s">
        <v>176</v>
      </c>
      <c r="B77" s="19">
        <v>335.33</v>
      </c>
      <c r="C77" s="140">
        <v>357.17</v>
      </c>
      <c r="D77" s="247">
        <f t="shared" si="28"/>
        <v>2.7402608906840781E-3</v>
      </c>
      <c r="E77" s="215">
        <f t="shared" si="29"/>
        <v>2.5835101930280014E-3</v>
      </c>
      <c r="F77" s="52">
        <f t="shared" si="26"/>
        <v>6.5129872066322828E-2</v>
      </c>
      <c r="H77" s="19">
        <v>658.48900000000003</v>
      </c>
      <c r="I77" s="140">
        <v>705.14499999999998</v>
      </c>
      <c r="J77" s="214">
        <f t="shared" si="31"/>
        <v>1.6320766793909633E-2</v>
      </c>
      <c r="K77" s="215">
        <f t="shared" si="30"/>
        <v>1.6321555273894946E-2</v>
      </c>
      <c r="L77" s="52">
        <f t="shared" si="32"/>
        <v>7.0853119793952438E-2</v>
      </c>
      <c r="N77" s="40">
        <f t="shared" si="27"/>
        <v>19.637044105806222</v>
      </c>
      <c r="O77" s="143">
        <f t="shared" si="27"/>
        <v>19.742559565473023</v>
      </c>
      <c r="P77" s="52">
        <f t="shared" si="33"/>
        <v>5.3732862796597074E-3</v>
      </c>
    </row>
    <row r="78" spans="1:16" ht="20.100000000000001" customHeight="1" x14ac:dyDescent="0.25">
      <c r="A78" s="38" t="s">
        <v>183</v>
      </c>
      <c r="B78" s="19">
        <v>758.12</v>
      </c>
      <c r="C78" s="140">
        <v>1132.7899999999997</v>
      </c>
      <c r="D78" s="247">
        <f t="shared" si="28"/>
        <v>6.1952303296615675E-3</v>
      </c>
      <c r="E78" s="215">
        <f t="shared" si="29"/>
        <v>8.1937859046397766E-3</v>
      </c>
      <c r="F78" s="52">
        <f t="shared" si="26"/>
        <v>0.4942093599957787</v>
      </c>
      <c r="H78" s="19">
        <v>383.024</v>
      </c>
      <c r="I78" s="140">
        <v>683.04100000000005</v>
      </c>
      <c r="J78" s="214">
        <f t="shared" si="31"/>
        <v>9.4933178541637634E-3</v>
      </c>
      <c r="K78" s="215">
        <f t="shared" si="30"/>
        <v>1.5809927654363967E-2</v>
      </c>
      <c r="L78" s="52">
        <f t="shared" si="32"/>
        <v>0.7832851205146415</v>
      </c>
      <c r="N78" s="40">
        <f t="shared" si="27"/>
        <v>5.0522872368490477</v>
      </c>
      <c r="O78" s="143">
        <f t="shared" si="27"/>
        <v>6.0297230731203513</v>
      </c>
      <c r="P78" s="52">
        <f t="shared" si="33"/>
        <v>0.19346402737008664</v>
      </c>
    </row>
    <row r="79" spans="1:16" ht="20.100000000000001" customHeight="1" x14ac:dyDescent="0.25">
      <c r="A79" s="38" t="s">
        <v>181</v>
      </c>
      <c r="B79" s="19">
        <v>2161.54</v>
      </c>
      <c r="C79" s="140">
        <v>1699.46</v>
      </c>
      <c r="D79" s="247">
        <f t="shared" si="28"/>
        <v>1.7663744745919727E-2</v>
      </c>
      <c r="E79" s="215">
        <f t="shared" si="29"/>
        <v>1.2292668008632773E-2</v>
      </c>
      <c r="F79" s="52">
        <f t="shared" si="26"/>
        <v>-0.21377351332846023</v>
      </c>
      <c r="H79" s="19">
        <v>666.73899999999992</v>
      </c>
      <c r="I79" s="140">
        <v>470.59300000000007</v>
      </c>
      <c r="J79" s="214">
        <f t="shared" si="31"/>
        <v>1.6525244508874881E-2</v>
      </c>
      <c r="K79" s="215">
        <f t="shared" si="30"/>
        <v>1.0892525170011907E-2</v>
      </c>
      <c r="L79" s="52">
        <f t="shared" si="32"/>
        <v>-0.29418708070174365</v>
      </c>
      <c r="N79" s="40">
        <f t="shared" si="27"/>
        <v>3.0845554558324157</v>
      </c>
      <c r="O79" s="143">
        <f t="shared" si="27"/>
        <v>2.7690737057653614</v>
      </c>
      <c r="P79" s="52">
        <f t="shared" si="33"/>
        <v>-0.10227786615751301</v>
      </c>
    </row>
    <row r="80" spans="1:16" ht="20.100000000000001" customHeight="1" x14ac:dyDescent="0.25">
      <c r="A80" s="38" t="s">
        <v>195</v>
      </c>
      <c r="B80" s="19">
        <v>1073.6000000000001</v>
      </c>
      <c r="C80" s="140">
        <v>1835.8799999999999</v>
      </c>
      <c r="D80" s="247">
        <f t="shared" si="28"/>
        <v>8.7732803275532359E-3</v>
      </c>
      <c r="E80" s="215">
        <f t="shared" si="29"/>
        <v>1.3279431904068783E-2</v>
      </c>
      <c r="F80" s="52">
        <f t="shared" si="26"/>
        <v>0.71002235469448549</v>
      </c>
      <c r="H80" s="19">
        <v>254.86999999999998</v>
      </c>
      <c r="I80" s="140">
        <v>425.62099999999998</v>
      </c>
      <c r="J80" s="214">
        <f t="shared" si="31"/>
        <v>6.3169982076598814E-3</v>
      </c>
      <c r="K80" s="215">
        <f t="shared" si="30"/>
        <v>9.8515860953852629E-3</v>
      </c>
      <c r="L80" s="52">
        <f t="shared" si="32"/>
        <v>0.66995330953034893</v>
      </c>
      <c r="N80" s="40">
        <f t="shared" si="27"/>
        <v>2.3739754098360648</v>
      </c>
      <c r="O80" s="143">
        <f t="shared" si="27"/>
        <v>2.3183486938144107</v>
      </c>
      <c r="P80" s="52">
        <f t="shared" si="33"/>
        <v>-2.3431883831305334E-2</v>
      </c>
    </row>
    <row r="81" spans="1:16" ht="20.100000000000001" customHeight="1" x14ac:dyDescent="0.25">
      <c r="A81" s="38" t="s">
        <v>201</v>
      </c>
      <c r="B81" s="19">
        <v>1012.82</v>
      </c>
      <c r="C81" s="140">
        <v>1555.6599999999999</v>
      </c>
      <c r="D81" s="247">
        <f t="shared" si="28"/>
        <v>8.2765962941062487E-3</v>
      </c>
      <c r="E81" s="215">
        <f t="shared" si="29"/>
        <v>1.1252522515569449E-2</v>
      </c>
      <c r="F81" s="52">
        <f t="shared" si="26"/>
        <v>0.53596887897158407</v>
      </c>
      <c r="H81" s="19">
        <v>178.47199999999998</v>
      </c>
      <c r="I81" s="140">
        <v>338.43199999999996</v>
      </c>
      <c r="J81" s="214">
        <f t="shared" si="31"/>
        <v>4.4234602115489239E-3</v>
      </c>
      <c r="K81" s="215">
        <f t="shared" si="30"/>
        <v>7.8334762275203175E-3</v>
      </c>
      <c r="L81" s="52">
        <f t="shared" si="32"/>
        <v>0.89627504594558249</v>
      </c>
      <c r="N81" s="40">
        <f t="shared" si="27"/>
        <v>1.7621294998124046</v>
      </c>
      <c r="O81" s="143">
        <f t="shared" si="27"/>
        <v>2.175488217219701</v>
      </c>
      <c r="P81" s="52">
        <f t="shared" si="33"/>
        <v>0.2345790802839986</v>
      </c>
    </row>
    <row r="82" spans="1:16" ht="20.100000000000001" customHeight="1" x14ac:dyDescent="0.25">
      <c r="A82" s="38" t="s">
        <v>199</v>
      </c>
      <c r="B82" s="19">
        <v>676.44999999999993</v>
      </c>
      <c r="C82" s="140">
        <v>1074.4000000000001</v>
      </c>
      <c r="D82" s="247">
        <f t="shared" si="28"/>
        <v>5.5278366966965212E-3</v>
      </c>
      <c r="E82" s="215">
        <f t="shared" si="29"/>
        <v>7.7714347548486296E-3</v>
      </c>
      <c r="F82" s="52">
        <f t="shared" si="26"/>
        <v>0.58829181757705695</v>
      </c>
      <c r="H82" s="19">
        <v>258.82300000000004</v>
      </c>
      <c r="I82" s="140">
        <v>301.69399999999996</v>
      </c>
      <c r="J82" s="214">
        <f t="shared" si="31"/>
        <v>6.4149740146002034E-3</v>
      </c>
      <c r="K82" s="215">
        <f t="shared" si="30"/>
        <v>6.9831244592281896E-3</v>
      </c>
      <c r="L82" s="52">
        <f t="shared" si="32"/>
        <v>0.16563829335105426</v>
      </c>
      <c r="N82" s="40">
        <f t="shared" si="27"/>
        <v>3.826195579865475</v>
      </c>
      <c r="O82" s="143">
        <f t="shared" si="27"/>
        <v>2.8080230826507813</v>
      </c>
      <c r="P82" s="52">
        <f t="shared" si="33"/>
        <v>-0.26610571152520424</v>
      </c>
    </row>
    <row r="83" spans="1:16" ht="20.100000000000001" customHeight="1" x14ac:dyDescent="0.25">
      <c r="A83" s="38" t="s">
        <v>197</v>
      </c>
      <c r="B83" s="19">
        <v>873.33</v>
      </c>
      <c r="C83" s="140">
        <v>1037.1099999999999</v>
      </c>
      <c r="D83" s="247">
        <f t="shared" si="28"/>
        <v>7.1367072545287513E-3</v>
      </c>
      <c r="E83" s="215">
        <f t="shared" si="29"/>
        <v>7.5017057879756708E-3</v>
      </c>
      <c r="F83" s="52">
        <f t="shared" si="26"/>
        <v>0.18753506692773619</v>
      </c>
      <c r="H83" s="19">
        <v>237.99299999999999</v>
      </c>
      <c r="I83" s="140">
        <v>242.92400000000004</v>
      </c>
      <c r="J83" s="214">
        <f t="shared" si="31"/>
        <v>5.8986987657849025E-3</v>
      </c>
      <c r="K83" s="215">
        <f t="shared" si="30"/>
        <v>5.6228116108823813E-3</v>
      </c>
      <c r="L83" s="52">
        <f t="shared" si="32"/>
        <v>2.071909678015757E-2</v>
      </c>
      <c r="N83" s="40">
        <f t="shared" si="27"/>
        <v>2.7251210882484282</v>
      </c>
      <c r="O83" s="143">
        <f t="shared" si="27"/>
        <v>2.3423166298656852</v>
      </c>
      <c r="P83" s="52">
        <f t="shared" si="33"/>
        <v>-0.14047245828213475</v>
      </c>
    </row>
    <row r="84" spans="1:16" ht="20.100000000000001" customHeight="1" x14ac:dyDescent="0.25">
      <c r="A84" s="38" t="s">
        <v>205</v>
      </c>
      <c r="B84" s="19">
        <v>1896.7600000000002</v>
      </c>
      <c r="C84" s="140">
        <v>830.31</v>
      </c>
      <c r="D84" s="247">
        <f t="shared" si="28"/>
        <v>1.5500006700903388E-2</v>
      </c>
      <c r="E84" s="215">
        <f t="shared" si="29"/>
        <v>6.005863729801158E-3</v>
      </c>
      <c r="F84" s="52">
        <f t="shared" si="26"/>
        <v>-0.56224825491891439</v>
      </c>
      <c r="H84" s="19">
        <v>432.57599999999996</v>
      </c>
      <c r="I84" s="140">
        <v>212.239</v>
      </c>
      <c r="J84" s="214">
        <f t="shared" si="31"/>
        <v>1.0721472973189001E-2</v>
      </c>
      <c r="K84" s="215">
        <f t="shared" si="30"/>
        <v>4.9125648905915661E-3</v>
      </c>
      <c r="L84" s="52">
        <f t="shared" si="32"/>
        <v>-0.50936020491196921</v>
      </c>
      <c r="N84" s="40">
        <f t="shared" si="27"/>
        <v>2.2806048208524006</v>
      </c>
      <c r="O84" s="143">
        <f t="shared" si="27"/>
        <v>2.5561416820223775</v>
      </c>
      <c r="P84" s="52">
        <f t="shared" si="33"/>
        <v>0.12081745098959847</v>
      </c>
    </row>
    <row r="85" spans="1:16" ht="20.100000000000001" customHeight="1" x14ac:dyDescent="0.25">
      <c r="A85" s="38" t="s">
        <v>196</v>
      </c>
      <c r="B85" s="19">
        <v>230.70000000000007</v>
      </c>
      <c r="C85" s="140">
        <v>882.56000000000006</v>
      </c>
      <c r="D85" s="247">
        <f t="shared" si="28"/>
        <v>1.8852419630835805E-3</v>
      </c>
      <c r="E85" s="215">
        <f t="shared" si="29"/>
        <v>6.3838025476909959E-3</v>
      </c>
      <c r="F85" s="52">
        <f t="shared" si="26"/>
        <v>2.8255743389683565</v>
      </c>
      <c r="H85" s="19">
        <v>44.682000000000002</v>
      </c>
      <c r="I85" s="140">
        <v>209.83400000000003</v>
      </c>
      <c r="J85" s="214">
        <f t="shared" si="31"/>
        <v>1.1074513042518101E-3</v>
      </c>
      <c r="K85" s="215">
        <f t="shared" si="30"/>
        <v>4.8568978427734341E-3</v>
      </c>
      <c r="L85" s="52">
        <f t="shared" si="32"/>
        <v>3.6961640034018179</v>
      </c>
      <c r="N85" s="40">
        <f t="shared" si="27"/>
        <v>1.936801040312093</v>
      </c>
      <c r="O85" s="143">
        <f t="shared" si="27"/>
        <v>2.3775607324147936</v>
      </c>
      <c r="P85" s="52">
        <f t="shared" si="33"/>
        <v>0.22757097034173282</v>
      </c>
    </row>
    <row r="86" spans="1:16" ht="20.100000000000001" customHeight="1" x14ac:dyDescent="0.25">
      <c r="A86" s="38" t="s">
        <v>198</v>
      </c>
      <c r="B86" s="19">
        <v>962.3900000000001</v>
      </c>
      <c r="C86" s="140">
        <v>1664.4500000000003</v>
      </c>
      <c r="D86" s="247">
        <f t="shared" si="28"/>
        <v>7.8644907362462359E-3</v>
      </c>
      <c r="E86" s="215">
        <f t="shared" si="29"/>
        <v>1.2039430917449556E-2</v>
      </c>
      <c r="F86" s="52">
        <f t="shared" si="26"/>
        <v>0.72949635802533286</v>
      </c>
      <c r="H86" s="19">
        <v>210.08100000000002</v>
      </c>
      <c r="I86" s="140">
        <v>167.39999999999998</v>
      </c>
      <c r="J86" s="214">
        <f t="shared" si="31"/>
        <v>5.2068948894079163E-3</v>
      </c>
      <c r="K86" s="215">
        <f t="shared" si="30"/>
        <v>3.8747042847216018E-3</v>
      </c>
      <c r="L86" s="52">
        <f t="shared" si="32"/>
        <v>-0.20316449369528913</v>
      </c>
      <c r="N86" s="40">
        <f t="shared" si="27"/>
        <v>2.1829092155986656</v>
      </c>
      <c r="O86" s="143">
        <f t="shared" si="27"/>
        <v>1.0057376310492951</v>
      </c>
      <c r="P86" s="52">
        <f t="shared" si="33"/>
        <v>-0.53926731177710918</v>
      </c>
    </row>
    <row r="87" spans="1:16" ht="20.100000000000001" customHeight="1" x14ac:dyDescent="0.25">
      <c r="A87" s="38" t="s">
        <v>204</v>
      </c>
      <c r="B87" s="19">
        <v>246.09</v>
      </c>
      <c r="C87" s="140">
        <v>245.82000000000002</v>
      </c>
      <c r="D87" s="247">
        <f t="shared" si="28"/>
        <v>2.0110064789563859E-3</v>
      </c>
      <c r="E87" s="215">
        <f t="shared" si="29"/>
        <v>1.7780845973909996E-3</v>
      </c>
      <c r="F87" s="52">
        <f t="shared" si="26"/>
        <v>-1.0971595757648901E-3</v>
      </c>
      <c r="H87" s="19">
        <v>131.28700000000001</v>
      </c>
      <c r="I87" s="140">
        <v>163.511</v>
      </c>
      <c r="J87" s="214">
        <f t="shared" si="31"/>
        <v>3.2539716078355354E-3</v>
      </c>
      <c r="K87" s="215">
        <f t="shared" si="30"/>
        <v>3.7846880065657939E-3</v>
      </c>
      <c r="L87" s="52">
        <f t="shared" si="32"/>
        <v>0.2454469977987157</v>
      </c>
      <c r="N87" s="40">
        <f t="shared" si="27"/>
        <v>5.3349181193872166</v>
      </c>
      <c r="O87" s="143">
        <f t="shared" si="27"/>
        <v>6.6516556830200955</v>
      </c>
      <c r="P87" s="52">
        <f t="shared" si="33"/>
        <v>0.24681495276334681</v>
      </c>
    </row>
    <row r="88" spans="1:16" ht="20.100000000000001" customHeight="1" x14ac:dyDescent="0.25">
      <c r="A88" s="38" t="s">
        <v>200</v>
      </c>
      <c r="B88" s="19">
        <v>536.33000000000004</v>
      </c>
      <c r="C88" s="140">
        <v>389.08000000000004</v>
      </c>
      <c r="D88" s="247">
        <f t="shared" si="28"/>
        <v>4.3827994020832961E-3</v>
      </c>
      <c r="E88" s="215">
        <f t="shared" si="29"/>
        <v>2.8143241198962258E-3</v>
      </c>
      <c r="F88" s="52">
        <f t="shared" ref="F88:F94" si="34">(C88-B88)/B88</f>
        <v>-0.27455111591743886</v>
      </c>
      <c r="H88" s="19">
        <v>132.71899999999999</v>
      </c>
      <c r="I88" s="140">
        <v>159.08600000000004</v>
      </c>
      <c r="J88" s="214">
        <f t="shared" si="31"/>
        <v>3.2894639821179888E-3</v>
      </c>
      <c r="K88" s="215">
        <f t="shared" si="30"/>
        <v>3.6822652678567564E-3</v>
      </c>
      <c r="L88" s="52">
        <f t="shared" ref="L88:L95" si="35">(I88-H88)/H88</f>
        <v>0.19866786217497154</v>
      </c>
      <c r="N88" s="40">
        <f t="shared" si="27"/>
        <v>2.4745772192493423</v>
      </c>
      <c r="O88" s="143">
        <f t="shared" si="27"/>
        <v>4.0887735170144959</v>
      </c>
      <c r="P88" s="52">
        <f t="shared" si="33"/>
        <v>0.6523119526069252</v>
      </c>
    </row>
    <row r="89" spans="1:16" ht="20.100000000000001" customHeight="1" x14ac:dyDescent="0.25">
      <c r="A89" s="38" t="s">
        <v>208</v>
      </c>
      <c r="B89" s="19">
        <v>517.24</v>
      </c>
      <c r="C89" s="140">
        <v>382.98999999999995</v>
      </c>
      <c r="D89" s="247">
        <f t="shared" si="28"/>
        <v>4.2267991026673207E-3</v>
      </c>
      <c r="E89" s="215">
        <f t="shared" si="29"/>
        <v>2.7702734519354766E-3</v>
      </c>
      <c r="F89" s="52">
        <f t="shared" si="34"/>
        <v>-0.25955069213517912</v>
      </c>
      <c r="H89" s="19">
        <v>176.916</v>
      </c>
      <c r="I89" s="140">
        <v>131.36499999999998</v>
      </c>
      <c r="J89" s="214">
        <f t="shared" si="31"/>
        <v>4.3848944752475994E-3</v>
      </c>
      <c r="K89" s="215">
        <f t="shared" si="30"/>
        <v>3.0406244227147742E-3</v>
      </c>
      <c r="L89" s="52">
        <f t="shared" si="35"/>
        <v>-0.25747247281195607</v>
      </c>
      <c r="N89" s="40">
        <f t="shared" si="27"/>
        <v>3.4203851210269893</v>
      </c>
      <c r="O89" s="143">
        <f t="shared" si="27"/>
        <v>3.4299851171048852</v>
      </c>
      <c r="P89" s="52">
        <f t="shared" si="33"/>
        <v>2.8067003387657716E-3</v>
      </c>
    </row>
    <row r="90" spans="1:16" ht="20.100000000000001" customHeight="1" x14ac:dyDescent="0.25">
      <c r="A90" s="38" t="s">
        <v>194</v>
      </c>
      <c r="B90" s="19">
        <v>565.87000000000012</v>
      </c>
      <c r="C90" s="140">
        <v>383.29</v>
      </c>
      <c r="D90" s="247">
        <f t="shared" si="28"/>
        <v>4.6241953604252515E-3</v>
      </c>
      <c r="E90" s="215">
        <f t="shared" si="29"/>
        <v>2.7724434355788636E-3</v>
      </c>
      <c r="F90" s="52">
        <f t="shared" si="34"/>
        <v>-0.32265361302065854</v>
      </c>
      <c r="H90" s="19">
        <v>200.149</v>
      </c>
      <c r="I90" s="140">
        <v>128.26999999999998</v>
      </c>
      <c r="J90" s="214">
        <f t="shared" si="31"/>
        <v>4.9607285057673232E-3</v>
      </c>
      <c r="K90" s="215">
        <f t="shared" si="30"/>
        <v>2.96898637157252E-3</v>
      </c>
      <c r="L90" s="52">
        <f t="shared" si="35"/>
        <v>-0.35912745004971308</v>
      </c>
      <c r="N90" s="40">
        <f t="shared" si="27"/>
        <v>3.5370138017565864</v>
      </c>
      <c r="O90" s="143">
        <f t="shared" si="27"/>
        <v>3.3465522189464894</v>
      </c>
      <c r="P90" s="52">
        <f t="shared" si="33"/>
        <v>-5.3848131074724158E-2</v>
      </c>
    </row>
    <row r="91" spans="1:16" ht="20.100000000000001" customHeight="1" x14ac:dyDescent="0.25">
      <c r="A91" s="38" t="s">
        <v>213</v>
      </c>
      <c r="B91" s="19">
        <v>126</v>
      </c>
      <c r="C91" s="140">
        <v>506.49</v>
      </c>
      <c r="D91" s="247">
        <f t="shared" si="28"/>
        <v>1.0296510071457785E-3</v>
      </c>
      <c r="E91" s="215">
        <f t="shared" si="29"/>
        <v>3.6635833851296372E-3</v>
      </c>
      <c r="F91" s="52">
        <f t="shared" si="34"/>
        <v>3.0197619047619049</v>
      </c>
      <c r="H91" s="19">
        <v>23.852</v>
      </c>
      <c r="I91" s="140">
        <v>116.58000000000001</v>
      </c>
      <c r="J91" s="214">
        <f t="shared" si="31"/>
        <v>5.9117605543651075E-4</v>
      </c>
      <c r="K91" s="215">
        <f t="shared" si="30"/>
        <v>2.6984051703276253E-3</v>
      </c>
      <c r="L91" s="52">
        <f t="shared" si="35"/>
        <v>3.8876404494382024</v>
      </c>
      <c r="N91" s="40">
        <f t="shared" si="27"/>
        <v>1.893015873015873</v>
      </c>
      <c r="O91" s="143">
        <f t="shared" si="27"/>
        <v>2.3017236273174202</v>
      </c>
      <c r="P91" s="52">
        <f t="shared" ref="P91:P93" si="36">(O91-N91)/N91</f>
        <v>0.21590297267312988</v>
      </c>
    </row>
    <row r="92" spans="1:16" ht="20.100000000000001" customHeight="1" x14ac:dyDescent="0.25">
      <c r="A92" s="38" t="s">
        <v>214</v>
      </c>
      <c r="B92" s="19">
        <v>147.94999999999999</v>
      </c>
      <c r="C92" s="140">
        <v>47.70000000000001</v>
      </c>
      <c r="D92" s="247">
        <f t="shared" si="28"/>
        <v>1.2090227500572849E-3</v>
      </c>
      <c r="E92" s="215">
        <f t="shared" si="29"/>
        <v>3.4502739929847328E-4</v>
      </c>
      <c r="F92" s="52">
        <f t="shared" si="34"/>
        <v>-0.67759378168300088</v>
      </c>
      <c r="H92" s="19">
        <v>100.08900000000001</v>
      </c>
      <c r="I92" s="140">
        <v>92.925999999999988</v>
      </c>
      <c r="J92" s="214">
        <f t="shared" si="31"/>
        <v>2.4807236379584493E-3</v>
      </c>
      <c r="K92" s="215">
        <f t="shared" si="30"/>
        <v>2.1509006592714433E-3</v>
      </c>
      <c r="L92" s="52">
        <f t="shared" si="35"/>
        <v>-7.1566305987671219E-2</v>
      </c>
      <c r="N92" s="40">
        <f t="shared" si="27"/>
        <v>6.7650557620817855</v>
      </c>
      <c r="O92" s="143">
        <f t="shared" si="27"/>
        <v>19.481341719077562</v>
      </c>
      <c r="P92" s="52">
        <f t="shared" si="36"/>
        <v>1.8797015729376103</v>
      </c>
    </row>
    <row r="93" spans="1:16" ht="20.100000000000001" customHeight="1" x14ac:dyDescent="0.25">
      <c r="A93" s="38" t="s">
        <v>215</v>
      </c>
      <c r="B93" s="19">
        <v>25.25</v>
      </c>
      <c r="C93" s="140">
        <v>141</v>
      </c>
      <c r="D93" s="247">
        <f t="shared" si="28"/>
        <v>2.0633879309865796E-4</v>
      </c>
      <c r="E93" s="215">
        <f t="shared" si="29"/>
        <v>1.0198923123917133E-3</v>
      </c>
      <c r="F93" s="52">
        <f t="shared" si="34"/>
        <v>4.5841584158415838</v>
      </c>
      <c r="H93" s="19">
        <v>13.491</v>
      </c>
      <c r="I93" s="140">
        <v>89.140999999999991</v>
      </c>
      <c r="J93" s="214">
        <f t="shared" si="31"/>
        <v>3.3437683061772456E-4</v>
      </c>
      <c r="K93" s="215">
        <f t="shared" si="30"/>
        <v>2.0632916048050677E-3</v>
      </c>
      <c r="L93" s="52">
        <f t="shared" si="35"/>
        <v>5.6074419983692829</v>
      </c>
      <c r="N93" s="40">
        <f t="shared" si="27"/>
        <v>5.3429702970297033</v>
      </c>
      <c r="O93" s="143">
        <f t="shared" si="27"/>
        <v>6.3220567375886514</v>
      </c>
      <c r="P93" s="52">
        <f t="shared" si="36"/>
        <v>0.18324759190655576</v>
      </c>
    </row>
    <row r="94" spans="1:16" ht="20.100000000000001" customHeight="1" x14ac:dyDescent="0.25">
      <c r="A94" s="38" t="s">
        <v>216</v>
      </c>
      <c r="B94" s="19">
        <v>117.43000000000002</v>
      </c>
      <c r="C94" s="140">
        <v>167.06</v>
      </c>
      <c r="D94" s="247">
        <f t="shared" si="28"/>
        <v>9.5961839499308552E-4</v>
      </c>
      <c r="E94" s="215">
        <f t="shared" si="29"/>
        <v>1.2083915582138979E-3</v>
      </c>
      <c r="F94" s="52">
        <f t="shared" si="34"/>
        <v>0.42263476113429255</v>
      </c>
      <c r="H94" s="19">
        <v>48.917000000000002</v>
      </c>
      <c r="I94" s="140">
        <v>78.45</v>
      </c>
      <c r="J94" s="214">
        <f t="shared" si="31"/>
        <v>1.2124165312673066E-3</v>
      </c>
      <c r="K94" s="215">
        <f t="shared" si="30"/>
        <v>1.8158336388077044E-3</v>
      </c>
      <c r="L94" s="52">
        <f t="shared" si="35"/>
        <v>0.60373694216734464</v>
      </c>
      <c r="N94" s="40">
        <f t="shared" ref="N94" si="37">(H94/B94)*10</f>
        <v>4.165630588435663</v>
      </c>
      <c r="O94" s="143">
        <f t="shared" ref="O94" si="38">(I94/C94)*10</f>
        <v>4.695917634382857</v>
      </c>
      <c r="P94" s="52">
        <f t="shared" ref="P94" si="39">(O94-N94)/N94</f>
        <v>0.12730054542506491</v>
      </c>
    </row>
    <row r="95" spans="1:16" ht="20.100000000000001" customHeight="1" thickBot="1" x14ac:dyDescent="0.3">
      <c r="A95" s="8" t="s">
        <v>17</v>
      </c>
      <c r="B95" s="19">
        <f>B96-SUM(B68:B94)</f>
        <v>3961.6799999999494</v>
      </c>
      <c r="C95" s="140">
        <f>C96-SUM(C68:C94)</f>
        <v>2757.5</v>
      </c>
      <c r="D95" s="247">
        <f t="shared" si="28"/>
        <v>3.2374188904676471E-2</v>
      </c>
      <c r="E95" s="215">
        <f t="shared" si="29"/>
        <v>1.9945766322128716E-2</v>
      </c>
      <c r="F95" s="52">
        <f>(C95-B95)/B95</f>
        <v>-0.30395690717068635</v>
      </c>
      <c r="H95" s="19">
        <f>H96-SUM(H68:H94)</f>
        <v>1254.355000000025</v>
      </c>
      <c r="I95" s="140">
        <f>I96-SUM(I68:I94)</f>
        <v>931.97900000001391</v>
      </c>
      <c r="J95" s="214">
        <f t="shared" si="31"/>
        <v>3.1089411412756972E-2</v>
      </c>
      <c r="K95" s="215">
        <f t="shared" si="30"/>
        <v>2.1571941604364445E-2</v>
      </c>
      <c r="L95" s="52">
        <f t="shared" si="35"/>
        <v>-0.25700539321005988</v>
      </c>
      <c r="N95" s="40">
        <f t="shared" si="27"/>
        <v>3.1662198865128959</v>
      </c>
      <c r="O95" s="143">
        <f t="shared" si="27"/>
        <v>3.3797969174977838</v>
      </c>
      <c r="P95" s="52">
        <f>(O95-N95)/N95</f>
        <v>6.7454895313701704E-2</v>
      </c>
    </row>
    <row r="96" spans="1:16" ht="26.25" customHeight="1" thickBot="1" x14ac:dyDescent="0.3">
      <c r="A96" s="12" t="s">
        <v>18</v>
      </c>
      <c r="B96" s="17">
        <v>122371.55999999995</v>
      </c>
      <c r="C96" s="145">
        <v>138249.89000000001</v>
      </c>
      <c r="D96" s="243">
        <f>SUM(D68:D95)</f>
        <v>0.99999999999999978</v>
      </c>
      <c r="E96" s="244">
        <f>SUM(E68:E95)</f>
        <v>1</v>
      </c>
      <c r="F96" s="57">
        <f>(C96-B96)/B96</f>
        <v>0.12975506727216737</v>
      </c>
      <c r="G96" s="1"/>
      <c r="H96" s="17">
        <v>40346.695000000014</v>
      </c>
      <c r="I96" s="145">
        <v>43203.297000000013</v>
      </c>
      <c r="J96" s="255">
        <f t="shared" si="31"/>
        <v>1</v>
      </c>
      <c r="K96" s="244">
        <f t="shared" si="30"/>
        <v>1</v>
      </c>
      <c r="L96" s="57">
        <f>(I96-H96)/H96</f>
        <v>7.0801387821232895E-2</v>
      </c>
      <c r="M96" s="1"/>
      <c r="N96" s="37">
        <f t="shared" si="27"/>
        <v>3.2970646937899644</v>
      </c>
      <c r="O96" s="150">
        <f t="shared" si="27"/>
        <v>3.125014927679147</v>
      </c>
      <c r="P96" s="57">
        <f>(O96-N96)/N96</f>
        <v>-5.2182708587694332E-2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topLeftCell="A8" workbookViewId="0">
      <selection activeCell="Q15" sqref="Q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136</v>
      </c>
      <c r="B1" s="4"/>
    </row>
    <row r="3" spans="1:19" ht="15.75" thickBot="1" x14ac:dyDescent="0.3"/>
    <row r="4" spans="1:19" x14ac:dyDescent="0.25">
      <c r="A4" s="334" t="s">
        <v>16</v>
      </c>
      <c r="B4" s="322"/>
      <c r="C4" s="322"/>
      <c r="D4" s="322"/>
      <c r="E4" s="349" t="s">
        <v>1</v>
      </c>
      <c r="F4" s="350"/>
      <c r="G4" s="347" t="s">
        <v>104</v>
      </c>
      <c r="H4" s="347"/>
      <c r="I4" s="130" t="s">
        <v>0</v>
      </c>
      <c r="K4" s="351" t="s">
        <v>19</v>
      </c>
      <c r="L4" s="347"/>
      <c r="M4" s="345" t="s">
        <v>104</v>
      </c>
      <c r="N4" s="346"/>
      <c r="O4" s="130" t="s">
        <v>0</v>
      </c>
      <c r="Q4" s="357" t="s">
        <v>22</v>
      </c>
      <c r="R4" s="347"/>
      <c r="S4" s="130" t="s">
        <v>0</v>
      </c>
    </row>
    <row r="5" spans="1:19" x14ac:dyDescent="0.25">
      <c r="A5" s="348"/>
      <c r="B5" s="323"/>
      <c r="C5" s="323"/>
      <c r="D5" s="323"/>
      <c r="E5" s="352" t="s">
        <v>147</v>
      </c>
      <c r="F5" s="353"/>
      <c r="G5" s="354" t="str">
        <f>E5</f>
        <v>jan-fev</v>
      </c>
      <c r="H5" s="354"/>
      <c r="I5" s="131" t="s">
        <v>158</v>
      </c>
      <c r="K5" s="355" t="str">
        <f>E5</f>
        <v>jan-fev</v>
      </c>
      <c r="L5" s="354"/>
      <c r="M5" s="356" t="str">
        <f>E5</f>
        <v>jan-fev</v>
      </c>
      <c r="N5" s="344"/>
      <c r="O5" s="131" t="str">
        <f>I5</f>
        <v>2024/2023</v>
      </c>
      <c r="Q5" s="355" t="str">
        <f>E5</f>
        <v>jan-fev</v>
      </c>
      <c r="R5" s="353"/>
      <c r="S5" s="131" t="str">
        <f>O5</f>
        <v>2024/2023</v>
      </c>
    </row>
    <row r="6" spans="1:19" ht="19.5" customHeight="1" thickBot="1" x14ac:dyDescent="0.3">
      <c r="A6" s="335"/>
      <c r="B6" s="358"/>
      <c r="C6" s="358"/>
      <c r="D6" s="358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38618.22</v>
      </c>
      <c r="F7" s="145">
        <v>38875.499999999985</v>
      </c>
      <c r="G7" s="243">
        <f>E7/E15</f>
        <v>0.40306321286872543</v>
      </c>
      <c r="H7" s="244">
        <f>F7/F15</f>
        <v>0.35438335809806831</v>
      </c>
      <c r="I7" s="164">
        <f t="shared" ref="I7:I18" si="0">(F7-E7)/E7</f>
        <v>6.6621403057930762E-3</v>
      </c>
      <c r="J7" s="1"/>
      <c r="K7" s="17">
        <v>11015.382999999996</v>
      </c>
      <c r="L7" s="145">
        <v>11356.257</v>
      </c>
      <c r="M7" s="243">
        <f>K7/K15</f>
        <v>0.32396990416882848</v>
      </c>
      <c r="N7" s="244">
        <f>L7/L15</f>
        <v>0.31340238443148438</v>
      </c>
      <c r="O7" s="164">
        <f t="shared" ref="O7:O18" si="1">(L7-K7)/K7</f>
        <v>3.0945269901192139E-2</v>
      </c>
      <c r="P7" s="1"/>
      <c r="Q7" s="187">
        <f t="shared" ref="Q7:Q18" si="2">(K7/E7)*10</f>
        <v>2.85237978342865</v>
      </c>
      <c r="R7" s="188">
        <f t="shared" ref="R7:R18" si="3">(L7/F7)*10</f>
        <v>2.9211860940695304</v>
      </c>
      <c r="S7" s="55">
        <f>(R7-Q7)/Q7</f>
        <v>2.4122422631313548E-2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36013.590000000004</v>
      </c>
      <c r="F8" s="181">
        <v>38189.599999999984</v>
      </c>
      <c r="G8" s="245">
        <f>E8/E7</f>
        <v>0.93255437459313251</v>
      </c>
      <c r="H8" s="246">
        <f>F8/F7</f>
        <v>0.98235649702254624</v>
      </c>
      <c r="I8" s="206">
        <f t="shared" si="0"/>
        <v>6.0421912950083007E-2</v>
      </c>
      <c r="K8" s="180">
        <v>10607.246999999998</v>
      </c>
      <c r="L8" s="181">
        <v>11190.296</v>
      </c>
      <c r="M8" s="250">
        <f>K8/K7</f>
        <v>0.96294854205250979</v>
      </c>
      <c r="N8" s="246">
        <f>L8/L7</f>
        <v>0.98538594186447181</v>
      </c>
      <c r="O8" s="207">
        <f t="shared" si="1"/>
        <v>5.496704281516239E-2</v>
      </c>
      <c r="Q8" s="189">
        <f t="shared" si="2"/>
        <v>2.9453456320239102</v>
      </c>
      <c r="R8" s="190">
        <f t="shared" si="3"/>
        <v>2.9301946079560941</v>
      </c>
      <c r="S8" s="182">
        <f t="shared" ref="S8:S18" si="4">(R8-Q8)/Q8</f>
        <v>-5.1440564065158593E-3</v>
      </c>
    </row>
    <row r="9" spans="1:19" ht="24" customHeight="1" x14ac:dyDescent="0.25">
      <c r="A9" s="8"/>
      <c r="B9" t="s">
        <v>37</v>
      </c>
      <c r="E9" s="19">
        <v>2598.9300000000003</v>
      </c>
      <c r="F9" s="140">
        <v>685.89999999999986</v>
      </c>
      <c r="G9" s="247">
        <f>E9/E7</f>
        <v>6.7298026682741985E-2</v>
      </c>
      <c r="H9" s="215">
        <f>F9/F7</f>
        <v>1.7643502977453668E-2</v>
      </c>
      <c r="I9" s="182">
        <f t="shared" si="0"/>
        <v>-0.7360836959825775</v>
      </c>
      <c r="K9" s="19">
        <v>396.00599999999997</v>
      </c>
      <c r="L9" s="140">
        <v>165.96100000000001</v>
      </c>
      <c r="M9" s="247">
        <f>K9/K7</f>
        <v>3.5950270635165399E-2</v>
      </c>
      <c r="N9" s="215">
        <f>L9/L7</f>
        <v>1.4614058135528284E-2</v>
      </c>
      <c r="O9" s="182">
        <f t="shared" si="1"/>
        <v>-0.58091291546087676</v>
      </c>
      <c r="Q9" s="189">
        <f t="shared" si="2"/>
        <v>1.5237270722951366</v>
      </c>
      <c r="R9" s="190">
        <f t="shared" si="3"/>
        <v>2.4196092724887017</v>
      </c>
      <c r="S9" s="182">
        <f t="shared" si="4"/>
        <v>0.58795450739359068</v>
      </c>
    </row>
    <row r="10" spans="1:19" ht="24" customHeight="1" thickBot="1" x14ac:dyDescent="0.3">
      <c r="A10" s="8"/>
      <c r="B10" t="s">
        <v>36</v>
      </c>
      <c r="E10" s="19">
        <v>5.7</v>
      </c>
      <c r="F10" s="140"/>
      <c r="G10" s="247">
        <f>E10/E7</f>
        <v>1.4759872412555523E-4</v>
      </c>
      <c r="H10" s="215">
        <f>F10/F7</f>
        <v>0</v>
      </c>
      <c r="I10" s="186">
        <f t="shared" si="0"/>
        <v>-1</v>
      </c>
      <c r="K10" s="19">
        <v>12.129999999999999</v>
      </c>
      <c r="L10" s="140"/>
      <c r="M10" s="247">
        <f>K10/K7</f>
        <v>1.1011873123249554E-3</v>
      </c>
      <c r="N10" s="215">
        <f>L10/L7</f>
        <v>0</v>
      </c>
      <c r="O10" s="209">
        <f t="shared" si="1"/>
        <v>-1</v>
      </c>
      <c r="Q10" s="189">
        <f t="shared" si="2"/>
        <v>21.280701754385962</v>
      </c>
      <c r="R10" s="190"/>
      <c r="S10" s="182"/>
    </row>
    <row r="11" spans="1:19" ht="24" customHeight="1" thickBot="1" x14ac:dyDescent="0.3">
      <c r="A11" s="12" t="s">
        <v>21</v>
      </c>
      <c r="B11" s="13"/>
      <c r="C11" s="13"/>
      <c r="D11" s="13"/>
      <c r="E11" s="17">
        <v>57193.599999999991</v>
      </c>
      <c r="F11" s="145">
        <v>70823.499999999985</v>
      </c>
      <c r="G11" s="243">
        <f>E11/E15</f>
        <v>0.59693678713127463</v>
      </c>
      <c r="H11" s="244">
        <f>F11/F15</f>
        <v>0.64561664190193169</v>
      </c>
      <c r="I11" s="164">
        <f t="shared" si="0"/>
        <v>0.23831162927320532</v>
      </c>
      <c r="J11" s="1"/>
      <c r="K11" s="17">
        <v>22985.871000000006</v>
      </c>
      <c r="L11" s="145">
        <v>24879.131000000012</v>
      </c>
      <c r="M11" s="243">
        <f>K11/K15</f>
        <v>0.67603009583117157</v>
      </c>
      <c r="N11" s="244">
        <f>L11/L15</f>
        <v>0.68659761556851562</v>
      </c>
      <c r="O11" s="164">
        <f t="shared" si="1"/>
        <v>8.2366250119475792E-2</v>
      </c>
      <c r="Q11" s="191">
        <f t="shared" si="2"/>
        <v>4.0189585897722839</v>
      </c>
      <c r="R11" s="192">
        <f t="shared" si="3"/>
        <v>3.5128355701144418</v>
      </c>
      <c r="S11" s="57">
        <f t="shared" si="4"/>
        <v>-0.12593387275645437</v>
      </c>
    </row>
    <row r="12" spans="1:19" s="3" customFormat="1" ht="24" customHeight="1" x14ac:dyDescent="0.25">
      <c r="A12" s="46"/>
      <c r="B12" s="3" t="s">
        <v>33</v>
      </c>
      <c r="E12" s="31">
        <v>56146.529999999992</v>
      </c>
      <c r="F12" s="141">
        <v>69574.739999999991</v>
      </c>
      <c r="G12" s="247">
        <f>E12/E11</f>
        <v>0.98169253203155593</v>
      </c>
      <c r="H12" s="215">
        <f>F12/F11</f>
        <v>0.98236799932225893</v>
      </c>
      <c r="I12" s="206">
        <f t="shared" si="0"/>
        <v>0.23916366692652247</v>
      </c>
      <c r="K12" s="31">
        <v>22730.279000000006</v>
      </c>
      <c r="L12" s="141">
        <v>24628.393000000011</v>
      </c>
      <c r="M12" s="247">
        <f>K12/K11</f>
        <v>0.98888047357439701</v>
      </c>
      <c r="N12" s="215">
        <f>L12/L11</f>
        <v>0.98992175409985173</v>
      </c>
      <c r="O12" s="206">
        <f t="shared" si="1"/>
        <v>8.3505970164290746E-2</v>
      </c>
      <c r="Q12" s="189">
        <f t="shared" si="2"/>
        <v>4.0483853588102434</v>
      </c>
      <c r="R12" s="190">
        <f t="shared" si="3"/>
        <v>3.5398469329529676</v>
      </c>
      <c r="S12" s="182">
        <f t="shared" si="4"/>
        <v>-0.12561512326156798</v>
      </c>
    </row>
    <row r="13" spans="1:19" ht="24" customHeight="1" x14ac:dyDescent="0.25">
      <c r="A13" s="8"/>
      <c r="B13" s="3" t="s">
        <v>37</v>
      </c>
      <c r="D13" s="3"/>
      <c r="E13" s="19">
        <v>1030.6399999999996</v>
      </c>
      <c r="F13" s="140">
        <v>1248.23</v>
      </c>
      <c r="G13" s="247">
        <f>E13/E11</f>
        <v>1.8020198064119058E-2</v>
      </c>
      <c r="H13" s="215">
        <f>F13/F11</f>
        <v>1.762451728592911E-2</v>
      </c>
      <c r="I13" s="182">
        <f t="shared" si="0"/>
        <v>0.21112124505161883</v>
      </c>
      <c r="K13" s="19">
        <v>250.69499999999999</v>
      </c>
      <c r="L13" s="140">
        <v>249.53500000000003</v>
      </c>
      <c r="M13" s="247">
        <f>K13/K11</f>
        <v>1.0906482508319999E-2</v>
      </c>
      <c r="N13" s="215">
        <f>L13/L11</f>
        <v>1.0029892121232044E-2</v>
      </c>
      <c r="O13" s="182">
        <f t="shared" si="1"/>
        <v>-4.6271365603620662E-3</v>
      </c>
      <c r="Q13" s="189">
        <f t="shared" si="2"/>
        <v>2.4324206318404107</v>
      </c>
      <c r="R13" s="190">
        <f t="shared" si="3"/>
        <v>1.9991107408089857</v>
      </c>
      <c r="S13" s="182">
        <f t="shared" si="4"/>
        <v>-0.17813937497462165</v>
      </c>
    </row>
    <row r="14" spans="1:19" ht="24" customHeight="1" thickBot="1" x14ac:dyDescent="0.3">
      <c r="A14" s="8"/>
      <c r="B14" t="s">
        <v>36</v>
      </c>
      <c r="E14" s="19">
        <v>16.43</v>
      </c>
      <c r="F14" s="140">
        <v>0.53</v>
      </c>
      <c r="G14" s="247">
        <f>E14/E11</f>
        <v>2.8726990432495947E-4</v>
      </c>
      <c r="H14" s="215">
        <f>F14/F11</f>
        <v>7.4833918120397908E-6</v>
      </c>
      <c r="I14" s="182">
        <f t="shared" si="0"/>
        <v>-0.967741935483871</v>
      </c>
      <c r="K14" s="19">
        <v>4.8970000000000002</v>
      </c>
      <c r="L14" s="140">
        <v>1.2030000000000001</v>
      </c>
      <c r="M14" s="247">
        <f>K14/K11</f>
        <v>2.1304391728292561E-4</v>
      </c>
      <c r="N14" s="215">
        <f>L14/L11</f>
        <v>4.8353778916152636E-5</v>
      </c>
      <c r="O14" s="182">
        <f t="shared" si="1"/>
        <v>-0.75433939146416173</v>
      </c>
      <c r="Q14" s="189">
        <f t="shared" ref="Q14" si="5">(K14/E14)*10</f>
        <v>2.9805234327449788</v>
      </c>
      <c r="R14" s="190">
        <f t="shared" ref="R14" si="6">(L14/F14)*10</f>
        <v>22.698113207547166</v>
      </c>
      <c r="S14" s="182">
        <f t="shared" ref="S14" si="7">(R14-Q14)/Q14</f>
        <v>6.615478864610985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95811.819999999992</v>
      </c>
      <c r="F15" s="145">
        <v>109698.99999999997</v>
      </c>
      <c r="G15" s="243">
        <f>G7+G11</f>
        <v>1</v>
      </c>
      <c r="H15" s="244">
        <f>H7+H11</f>
        <v>1</v>
      </c>
      <c r="I15" s="164">
        <f t="shared" si="0"/>
        <v>0.14494224199060179</v>
      </c>
      <c r="J15" s="1"/>
      <c r="K15" s="17">
        <v>34001.254000000001</v>
      </c>
      <c r="L15" s="145">
        <v>36235.388000000014</v>
      </c>
      <c r="M15" s="243">
        <f>M7+M11</f>
        <v>1</v>
      </c>
      <c r="N15" s="244">
        <f>N7+N11</f>
        <v>1</v>
      </c>
      <c r="O15" s="164">
        <f t="shared" si="1"/>
        <v>6.5707400085891321E-2</v>
      </c>
      <c r="Q15" s="191">
        <f t="shared" si="2"/>
        <v>3.5487535880228558</v>
      </c>
      <c r="R15" s="192">
        <f t="shared" si="3"/>
        <v>3.3031648419766841</v>
      </c>
      <c r="S15" s="57">
        <f t="shared" si="4"/>
        <v>-6.920422620354387E-2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92160.12</v>
      </c>
      <c r="F16" s="181">
        <f t="shared" ref="F16:F17" si="8">F8+F12</f>
        <v>107764.33999999997</v>
      </c>
      <c r="G16" s="245">
        <f>E16/E15</f>
        <v>0.96188674841997579</v>
      </c>
      <c r="H16" s="246">
        <f>F16/F15</f>
        <v>0.98236392309866083</v>
      </c>
      <c r="I16" s="207">
        <f t="shared" si="0"/>
        <v>0.16931640279982244</v>
      </c>
      <c r="J16" s="3"/>
      <c r="K16" s="180">
        <f t="shared" ref="K16:L18" si="9">K8+K12</f>
        <v>33337.526000000005</v>
      </c>
      <c r="L16" s="181">
        <f t="shared" si="9"/>
        <v>35818.689000000013</v>
      </c>
      <c r="M16" s="250">
        <f>K16/K15</f>
        <v>0.98047930820433871</v>
      </c>
      <c r="N16" s="246">
        <f>L16/L15</f>
        <v>0.98850021972995017</v>
      </c>
      <c r="O16" s="207">
        <f t="shared" si="1"/>
        <v>7.4425528756993167E-2</v>
      </c>
      <c r="P16" s="3"/>
      <c r="Q16" s="189">
        <f t="shared" si="2"/>
        <v>3.6173483715081978</v>
      </c>
      <c r="R16" s="190">
        <f t="shared" si="3"/>
        <v>3.3237979279602161</v>
      </c>
      <c r="S16" s="182">
        <f t="shared" si="4"/>
        <v>-8.1150725172093471E-2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3629.5699999999997</v>
      </c>
      <c r="F17" s="140">
        <f t="shared" si="8"/>
        <v>1934.1299999999999</v>
      </c>
      <c r="G17" s="248">
        <f>E17/E15</f>
        <v>3.7882277990335639E-2</v>
      </c>
      <c r="H17" s="215">
        <f>F17/F15</f>
        <v>1.7631245499047397E-2</v>
      </c>
      <c r="I17" s="182">
        <f t="shared" si="0"/>
        <v>-0.46711869450100146</v>
      </c>
      <c r="K17" s="19">
        <f t="shared" si="9"/>
        <v>646.70100000000002</v>
      </c>
      <c r="L17" s="140">
        <f t="shared" si="9"/>
        <v>415.49600000000004</v>
      </c>
      <c r="M17" s="247">
        <f>K17/K15</f>
        <v>1.9019916147798549E-2</v>
      </c>
      <c r="N17" s="215">
        <f>L17/L15</f>
        <v>1.1466580680742258E-2</v>
      </c>
      <c r="O17" s="182">
        <f t="shared" si="1"/>
        <v>-0.35751452371343168</v>
      </c>
      <c r="Q17" s="189">
        <f t="shared" si="2"/>
        <v>1.7817565166121609</v>
      </c>
      <c r="R17" s="190">
        <f t="shared" si="3"/>
        <v>2.1482320216324653</v>
      </c>
      <c r="S17" s="182">
        <f t="shared" si="4"/>
        <v>0.20568214658034328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22.13</v>
      </c>
      <c r="F18" s="142">
        <f>F10+F14</f>
        <v>0.53</v>
      </c>
      <c r="G18" s="249">
        <f>E18/E15</f>
        <v>2.3097358968862089E-4</v>
      </c>
      <c r="H18" s="221">
        <f>F18/F15</f>
        <v>4.8314022917255413E-6</v>
      </c>
      <c r="I18" s="208">
        <f t="shared" si="0"/>
        <v>-0.97605061003163118</v>
      </c>
      <c r="K18" s="21">
        <f t="shared" si="9"/>
        <v>17.027000000000001</v>
      </c>
      <c r="L18" s="142">
        <f t="shared" si="9"/>
        <v>1.2030000000000001</v>
      </c>
      <c r="M18" s="249">
        <f>K18/K15</f>
        <v>5.0077564786286998E-4</v>
      </c>
      <c r="N18" s="221">
        <f>L18/L15</f>
        <v>3.3199589307557565E-5</v>
      </c>
      <c r="O18" s="208">
        <f t="shared" si="1"/>
        <v>-0.9293475069008047</v>
      </c>
      <c r="Q18" s="193">
        <f t="shared" si="2"/>
        <v>7.6940804338002717</v>
      </c>
      <c r="R18" s="194">
        <f t="shared" si="3"/>
        <v>22.698113207547166</v>
      </c>
      <c r="S18" s="186">
        <f t="shared" si="4"/>
        <v>1.9500748533682901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topLeftCell="A62" workbookViewId="0">
      <selection activeCell="P89" sqref="P89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144</v>
      </c>
    </row>
    <row r="3" spans="1:16" ht="8.25" customHeight="1" thickBot="1" x14ac:dyDescent="0.3"/>
    <row r="4" spans="1:16" x14ac:dyDescent="0.25">
      <c r="A4" s="361" t="s">
        <v>3</v>
      </c>
      <c r="B4" s="349" t="s">
        <v>1</v>
      </c>
      <c r="C4" s="347"/>
      <c r="D4" s="349" t="s">
        <v>104</v>
      </c>
      <c r="E4" s="347"/>
      <c r="F4" s="130" t="s">
        <v>0</v>
      </c>
      <c r="H4" s="359" t="s">
        <v>19</v>
      </c>
      <c r="I4" s="360"/>
      <c r="J4" s="349" t="s">
        <v>104</v>
      </c>
      <c r="K4" s="350"/>
      <c r="L4" s="130" t="s">
        <v>0</v>
      </c>
      <c r="N4" s="357" t="s">
        <v>22</v>
      </c>
      <c r="O4" s="347"/>
      <c r="P4" s="130" t="s">
        <v>0</v>
      </c>
    </row>
    <row r="5" spans="1:16" x14ac:dyDescent="0.25">
      <c r="A5" s="362"/>
      <c r="B5" s="352" t="s">
        <v>147</v>
      </c>
      <c r="C5" s="354"/>
      <c r="D5" s="352" t="str">
        <f>B5</f>
        <v>jan-fev</v>
      </c>
      <c r="E5" s="354"/>
      <c r="F5" s="131" t="s">
        <v>158</v>
      </c>
      <c r="H5" s="355" t="str">
        <f>B5</f>
        <v>jan-fev</v>
      </c>
      <c r="I5" s="354"/>
      <c r="J5" s="352" t="str">
        <f>B5</f>
        <v>jan-fev</v>
      </c>
      <c r="K5" s="353"/>
      <c r="L5" s="131" t="str">
        <f>F5</f>
        <v>2024/2023</v>
      </c>
      <c r="N5" s="355" t="str">
        <f>B5</f>
        <v>jan-fev</v>
      </c>
      <c r="O5" s="353"/>
      <c r="P5" s="131" t="str">
        <f>L5</f>
        <v>2024/2023</v>
      </c>
    </row>
    <row r="6" spans="1:16" ht="19.5" customHeight="1" thickBot="1" x14ac:dyDescent="0.3">
      <c r="A6" s="363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160</v>
      </c>
      <c r="B7" s="39">
        <v>12059.5</v>
      </c>
      <c r="C7" s="147">
        <v>17946.330000000002</v>
      </c>
      <c r="D7" s="247">
        <f>B7/$B$33</f>
        <v>0.12586651626072856</v>
      </c>
      <c r="E7" s="246">
        <f>C7/$C$33</f>
        <v>0.16359611300011853</v>
      </c>
      <c r="F7" s="52">
        <f>(C7-B7)/B7</f>
        <v>0.4881487623865004</v>
      </c>
      <c r="H7" s="39">
        <v>4545.2439999999997</v>
      </c>
      <c r="I7" s="147">
        <v>5866.4440000000004</v>
      </c>
      <c r="J7" s="247">
        <f>H7/$H$33</f>
        <v>0.13367871667321451</v>
      </c>
      <c r="K7" s="246">
        <f>I7/$I$33</f>
        <v>0.16189819741960546</v>
      </c>
      <c r="L7" s="52">
        <f t="shared" ref="L7:L33" si="0">(I7-H7)/H7</f>
        <v>0.29067746418014101</v>
      </c>
      <c r="N7" s="27">
        <f t="shared" ref="N7:N33" si="1">(H7/B7)*10</f>
        <v>3.7690152991417554</v>
      </c>
      <c r="O7" s="151">
        <f t="shared" ref="O7:O33" si="2">(I7/C7)*10</f>
        <v>3.2688822728658167</v>
      </c>
      <c r="P7" s="61">
        <f>(O7-N7)/N7</f>
        <v>-0.1326959395441627</v>
      </c>
    </row>
    <row r="8" spans="1:16" ht="20.100000000000001" customHeight="1" x14ac:dyDescent="0.25">
      <c r="A8" s="8" t="s">
        <v>161</v>
      </c>
      <c r="B8" s="19">
        <v>9924.82</v>
      </c>
      <c r="C8" s="140">
        <v>12870.83</v>
      </c>
      <c r="D8" s="247">
        <f t="shared" ref="D8:D32" si="3">B8/$B$33</f>
        <v>0.10358659296942693</v>
      </c>
      <c r="E8" s="215">
        <f t="shared" ref="E8:E32" si="4">C8/$C$33</f>
        <v>0.11732859916681102</v>
      </c>
      <c r="F8" s="52">
        <f t="shared" ref="F8:F33" si="5">(C8-B8)/B8</f>
        <v>0.29683258739201318</v>
      </c>
      <c r="H8" s="19">
        <v>4500.2029999999995</v>
      </c>
      <c r="I8" s="140">
        <v>5028.2479999999996</v>
      </c>
      <c r="J8" s="247">
        <f t="shared" ref="J8:J32" si="6">H8/$H$33</f>
        <v>0.13235403023664954</v>
      </c>
      <c r="K8" s="215">
        <f t="shared" ref="K8:K32" si="7">I8/$I$33</f>
        <v>0.13876622488491089</v>
      </c>
      <c r="L8" s="52">
        <f t="shared" si="0"/>
        <v>0.11733804008396957</v>
      </c>
      <c r="N8" s="27">
        <f t="shared" si="1"/>
        <v>4.5342918057959736</v>
      </c>
      <c r="O8" s="152">
        <f t="shared" si="2"/>
        <v>3.9067006556686708</v>
      </c>
      <c r="P8" s="52">
        <f t="shared" ref="P8:P71" si="8">(O8-N8)/N8</f>
        <v>-0.13840996058636595</v>
      </c>
    </row>
    <row r="9" spans="1:16" ht="20.100000000000001" customHeight="1" x14ac:dyDescent="0.25">
      <c r="A9" s="8" t="s">
        <v>163</v>
      </c>
      <c r="B9" s="19">
        <v>9399.9</v>
      </c>
      <c r="C9" s="140">
        <v>8224.26</v>
      </c>
      <c r="D9" s="247">
        <f t="shared" si="3"/>
        <v>9.8107936995665029E-2</v>
      </c>
      <c r="E9" s="215">
        <f t="shared" si="4"/>
        <v>7.4971148324050371E-2</v>
      </c>
      <c r="F9" s="52">
        <f t="shared" si="5"/>
        <v>-0.12506941563208113</v>
      </c>
      <c r="H9" s="19">
        <v>3777.2119999999995</v>
      </c>
      <c r="I9" s="140">
        <v>3484.0189999999998</v>
      </c>
      <c r="J9" s="247">
        <f t="shared" si="6"/>
        <v>0.1110903733138784</v>
      </c>
      <c r="K9" s="215">
        <f t="shared" si="7"/>
        <v>9.6149625885060236E-2</v>
      </c>
      <c r="L9" s="52">
        <f t="shared" si="0"/>
        <v>-7.7621536731324534E-2</v>
      </c>
      <c r="N9" s="27">
        <f t="shared" si="1"/>
        <v>4.0183533867381565</v>
      </c>
      <c r="O9" s="152">
        <f t="shared" si="2"/>
        <v>4.2362704972848615</v>
      </c>
      <c r="P9" s="52">
        <f t="shared" si="8"/>
        <v>5.4230449533358809E-2</v>
      </c>
    </row>
    <row r="10" spans="1:16" ht="20.100000000000001" customHeight="1" x14ac:dyDescent="0.25">
      <c r="A10" s="8" t="s">
        <v>162</v>
      </c>
      <c r="B10" s="19">
        <v>5977.5199999999986</v>
      </c>
      <c r="C10" s="140">
        <v>5870.0400000000009</v>
      </c>
      <c r="D10" s="247">
        <f t="shared" si="3"/>
        <v>6.2388127059897186E-2</v>
      </c>
      <c r="E10" s="215">
        <f t="shared" si="4"/>
        <v>5.351042397834075E-2</v>
      </c>
      <c r="F10" s="52">
        <f t="shared" si="5"/>
        <v>-1.7980701026512294E-2</v>
      </c>
      <c r="H10" s="19">
        <v>2115.5140000000001</v>
      </c>
      <c r="I10" s="140">
        <v>2197.9839999999999</v>
      </c>
      <c r="J10" s="247">
        <f t="shared" si="6"/>
        <v>6.2218705227754273E-2</v>
      </c>
      <c r="K10" s="215">
        <f t="shared" si="7"/>
        <v>6.0658492190010516E-2</v>
      </c>
      <c r="L10" s="52">
        <f t="shared" si="0"/>
        <v>3.8983433813248126E-2</v>
      </c>
      <c r="N10" s="27">
        <f t="shared" si="1"/>
        <v>3.5391165566991001</v>
      </c>
      <c r="O10" s="152">
        <f t="shared" si="2"/>
        <v>3.7444106002684814</v>
      </c>
      <c r="P10" s="52">
        <f t="shared" si="8"/>
        <v>5.80071439525736E-2</v>
      </c>
    </row>
    <row r="11" spans="1:16" ht="20.100000000000001" customHeight="1" x14ac:dyDescent="0.25">
      <c r="A11" s="8" t="s">
        <v>167</v>
      </c>
      <c r="B11" s="19">
        <v>6204.51</v>
      </c>
      <c r="C11" s="140">
        <v>4545.2800000000007</v>
      </c>
      <c r="D11" s="247">
        <f t="shared" si="3"/>
        <v>6.4757250201488703E-2</v>
      </c>
      <c r="E11" s="215">
        <f t="shared" si="4"/>
        <v>4.1434106053838245E-2</v>
      </c>
      <c r="F11" s="52">
        <f t="shared" si="5"/>
        <v>-0.26742321311433126</v>
      </c>
      <c r="H11" s="19">
        <v>3032.826</v>
      </c>
      <c r="I11" s="140">
        <v>2163.0320000000002</v>
      </c>
      <c r="J11" s="247">
        <f t="shared" si="6"/>
        <v>8.9197474893131914E-2</v>
      </c>
      <c r="K11" s="215">
        <f t="shared" si="7"/>
        <v>5.9693910273570162E-2</v>
      </c>
      <c r="L11" s="52">
        <f t="shared" si="0"/>
        <v>-0.28679324168283965</v>
      </c>
      <c r="N11" s="27">
        <f t="shared" si="1"/>
        <v>4.8880991407862986</v>
      </c>
      <c r="O11" s="152">
        <f t="shared" si="2"/>
        <v>4.758853139960574</v>
      </c>
      <c r="P11" s="52">
        <f t="shared" si="8"/>
        <v>-2.6440953242395589E-2</v>
      </c>
    </row>
    <row r="12" spans="1:16" ht="20.100000000000001" customHeight="1" x14ac:dyDescent="0.25">
      <c r="A12" s="8" t="s">
        <v>172</v>
      </c>
      <c r="B12" s="19">
        <v>2539.4500000000003</v>
      </c>
      <c r="C12" s="140">
        <v>11761.89</v>
      </c>
      <c r="D12" s="247">
        <f t="shared" si="3"/>
        <v>2.6504558623351483E-2</v>
      </c>
      <c r="E12" s="215">
        <f t="shared" si="4"/>
        <v>0.10721966471891267</v>
      </c>
      <c r="F12" s="52">
        <f t="shared" si="5"/>
        <v>3.6316682746263944</v>
      </c>
      <c r="H12" s="19">
        <v>529.06399999999996</v>
      </c>
      <c r="I12" s="140">
        <v>2162.0949999999998</v>
      </c>
      <c r="J12" s="247">
        <f t="shared" si="6"/>
        <v>1.5560131988073151E-2</v>
      </c>
      <c r="K12" s="215">
        <f t="shared" si="7"/>
        <v>5.9668051574333927E-2</v>
      </c>
      <c r="L12" s="52">
        <f t="shared" si="0"/>
        <v>3.0866416917423982</v>
      </c>
      <c r="N12" s="27">
        <f t="shared" si="1"/>
        <v>2.0833802595050104</v>
      </c>
      <c r="O12" s="152">
        <f t="shared" si="2"/>
        <v>1.8382207281312781</v>
      </c>
      <c r="P12" s="52">
        <f t="shared" si="8"/>
        <v>-0.11767392450573551</v>
      </c>
    </row>
    <row r="13" spans="1:16" ht="20.100000000000001" customHeight="1" x14ac:dyDescent="0.25">
      <c r="A13" s="8" t="s">
        <v>165</v>
      </c>
      <c r="B13" s="19">
        <v>6635.5900000000011</v>
      </c>
      <c r="C13" s="140">
        <v>7026.3499999999995</v>
      </c>
      <c r="D13" s="247">
        <f t="shared" si="3"/>
        <v>6.9256486308265516E-2</v>
      </c>
      <c r="E13" s="215">
        <f t="shared" si="4"/>
        <v>6.4051176400878776E-2</v>
      </c>
      <c r="F13" s="52">
        <f t="shared" si="5"/>
        <v>5.8888508783694941E-2</v>
      </c>
      <c r="H13" s="19">
        <v>1941.7270000000003</v>
      </c>
      <c r="I13" s="140">
        <v>1981.3240000000001</v>
      </c>
      <c r="J13" s="247">
        <f t="shared" si="6"/>
        <v>5.7107511387668265E-2</v>
      </c>
      <c r="K13" s="215">
        <f t="shared" si="7"/>
        <v>5.467925443491873E-2</v>
      </c>
      <c r="L13" s="52">
        <f t="shared" si="0"/>
        <v>2.0392671060349754E-2</v>
      </c>
      <c r="N13" s="27">
        <f t="shared" si="1"/>
        <v>2.9262311263956935</v>
      </c>
      <c r="O13" s="152">
        <f t="shared" si="2"/>
        <v>2.8198481430614759</v>
      </c>
      <c r="P13" s="52">
        <f t="shared" si="8"/>
        <v>-3.6354948990393647E-2</v>
      </c>
    </row>
    <row r="14" spans="1:16" ht="20.100000000000001" customHeight="1" x14ac:dyDescent="0.25">
      <c r="A14" s="8" t="s">
        <v>159</v>
      </c>
      <c r="B14" s="19">
        <v>8139.7300000000014</v>
      </c>
      <c r="C14" s="140">
        <v>7136.9100000000008</v>
      </c>
      <c r="D14" s="247">
        <f t="shared" si="3"/>
        <v>8.4955384419166668E-2</v>
      </c>
      <c r="E14" s="215">
        <f t="shared" si="4"/>
        <v>6.5059025150639493E-2</v>
      </c>
      <c r="F14" s="52">
        <f t="shared" si="5"/>
        <v>-0.12320064670449762</v>
      </c>
      <c r="H14" s="19">
        <v>1880.9559999999997</v>
      </c>
      <c r="I14" s="140">
        <v>1912.16</v>
      </c>
      <c r="J14" s="247">
        <f t="shared" si="6"/>
        <v>5.5320194955162549E-2</v>
      </c>
      <c r="K14" s="215">
        <f t="shared" si="7"/>
        <v>5.2770512627048481E-2</v>
      </c>
      <c r="L14" s="52">
        <f t="shared" si="0"/>
        <v>1.6589436435514925E-2</v>
      </c>
      <c r="N14" s="27">
        <f t="shared" si="1"/>
        <v>2.3108334060220663</v>
      </c>
      <c r="O14" s="152">
        <f t="shared" si="2"/>
        <v>2.6792547475027706</v>
      </c>
      <c r="P14" s="52">
        <f t="shared" si="8"/>
        <v>0.15943223796254319</v>
      </c>
    </row>
    <row r="15" spans="1:16" ht="20.100000000000001" customHeight="1" x14ac:dyDescent="0.25">
      <c r="A15" s="8" t="s">
        <v>171</v>
      </c>
      <c r="B15" s="19">
        <v>3558.2200000000003</v>
      </c>
      <c r="C15" s="140">
        <v>5118.6000000000004</v>
      </c>
      <c r="D15" s="247">
        <f t="shared" si="3"/>
        <v>3.7137589078257774E-2</v>
      </c>
      <c r="E15" s="215">
        <f t="shared" si="4"/>
        <v>4.6660407114011988E-2</v>
      </c>
      <c r="F15" s="52">
        <f t="shared" si="5"/>
        <v>0.43852825289049019</v>
      </c>
      <c r="H15" s="19">
        <v>984.26299999999992</v>
      </c>
      <c r="I15" s="140">
        <v>1225.01</v>
      </c>
      <c r="J15" s="247">
        <f t="shared" si="6"/>
        <v>2.8947844100102905E-2</v>
      </c>
      <c r="K15" s="215">
        <f t="shared" si="7"/>
        <v>3.3807006564963528E-2</v>
      </c>
      <c r="L15" s="52">
        <f t="shared" si="0"/>
        <v>0.24459621056567207</v>
      </c>
      <c r="N15" s="27">
        <f t="shared" si="1"/>
        <v>2.7661667912607983</v>
      </c>
      <c r="O15" s="152">
        <f t="shared" si="2"/>
        <v>2.3932520611104597</v>
      </c>
      <c r="P15" s="52">
        <f t="shared" si="8"/>
        <v>-0.1348128143713152</v>
      </c>
    </row>
    <row r="16" spans="1:16" ht="20.100000000000001" customHeight="1" x14ac:dyDescent="0.25">
      <c r="A16" s="8" t="s">
        <v>168</v>
      </c>
      <c r="B16" s="19">
        <v>5984.52</v>
      </c>
      <c r="C16" s="140">
        <v>5238.41</v>
      </c>
      <c r="D16" s="247">
        <f t="shared" si="3"/>
        <v>6.2461186939148011E-2</v>
      </c>
      <c r="E16" s="215">
        <f t="shared" si="4"/>
        <v>4.7752577507543373E-2</v>
      </c>
      <c r="F16" s="52">
        <f t="shared" si="5"/>
        <v>-0.12467332384217958</v>
      </c>
      <c r="H16" s="19">
        <v>1436.7370000000001</v>
      </c>
      <c r="I16" s="140">
        <v>1159.5740000000001</v>
      </c>
      <c r="J16" s="247">
        <f t="shared" si="6"/>
        <v>4.2255412109212229E-2</v>
      </c>
      <c r="K16" s="215">
        <f t="shared" si="7"/>
        <v>3.2001147607416278E-2</v>
      </c>
      <c r="L16" s="52">
        <f t="shared" si="0"/>
        <v>-0.19291143751431195</v>
      </c>
      <c r="N16" s="27">
        <f t="shared" si="1"/>
        <v>2.4007556161563501</v>
      </c>
      <c r="O16" s="152">
        <f t="shared" si="2"/>
        <v>2.2135991646320163</v>
      </c>
      <c r="P16" s="52">
        <f t="shared" si="8"/>
        <v>-7.7957310717021E-2</v>
      </c>
    </row>
    <row r="17" spans="1:16" ht="20.100000000000001" customHeight="1" x14ac:dyDescent="0.25">
      <c r="A17" s="8" t="s">
        <v>164</v>
      </c>
      <c r="B17" s="19">
        <v>1802.8500000000001</v>
      </c>
      <c r="C17" s="140">
        <v>2551.3700000000003</v>
      </c>
      <c r="D17" s="247">
        <f t="shared" si="3"/>
        <v>1.8816571901045194E-2</v>
      </c>
      <c r="E17" s="215">
        <f t="shared" si="4"/>
        <v>2.3257914839697726E-2</v>
      </c>
      <c r="F17" s="52">
        <f t="shared" si="5"/>
        <v>0.41518706492497998</v>
      </c>
      <c r="H17" s="19">
        <v>646.17000000000007</v>
      </c>
      <c r="I17" s="140">
        <v>891.37199999999996</v>
      </c>
      <c r="J17" s="247">
        <f t="shared" si="6"/>
        <v>1.9004299076734062E-2</v>
      </c>
      <c r="K17" s="215">
        <f t="shared" si="7"/>
        <v>2.4599488213014314E-2</v>
      </c>
      <c r="L17" s="52">
        <f t="shared" si="0"/>
        <v>0.37946979896931127</v>
      </c>
      <c r="N17" s="27">
        <f t="shared" si="1"/>
        <v>3.5841584158415847</v>
      </c>
      <c r="O17" s="152">
        <f t="shared" si="2"/>
        <v>3.4936994634255312</v>
      </c>
      <c r="P17" s="52">
        <f t="shared" si="8"/>
        <v>-2.5238547497296693E-2</v>
      </c>
    </row>
    <row r="18" spans="1:16" ht="20.100000000000001" customHeight="1" x14ac:dyDescent="0.25">
      <c r="A18" s="8" t="s">
        <v>170</v>
      </c>
      <c r="B18" s="19">
        <v>1709.1299999999997</v>
      </c>
      <c r="C18" s="140">
        <v>1851.3400000000001</v>
      </c>
      <c r="D18" s="247">
        <f t="shared" si="3"/>
        <v>1.7838404489132965E-2</v>
      </c>
      <c r="E18" s="215">
        <f t="shared" si="4"/>
        <v>1.6876543997666346E-2</v>
      </c>
      <c r="F18" s="52">
        <f t="shared" si="5"/>
        <v>8.3206075605717827E-2</v>
      </c>
      <c r="H18" s="19">
        <v>594.54499999999996</v>
      </c>
      <c r="I18" s="140">
        <v>798.39800000000002</v>
      </c>
      <c r="J18" s="247">
        <f t="shared" si="6"/>
        <v>1.748597272324133E-2</v>
      </c>
      <c r="K18" s="215">
        <f t="shared" si="7"/>
        <v>2.2033653951766718E-2</v>
      </c>
      <c r="L18" s="52">
        <f t="shared" si="0"/>
        <v>0.34287228048339502</v>
      </c>
      <c r="N18" s="27">
        <f t="shared" si="1"/>
        <v>3.4786411800155639</v>
      </c>
      <c r="O18" s="152">
        <f t="shared" si="2"/>
        <v>4.3125411863839167</v>
      </c>
      <c r="P18" s="52">
        <f t="shared" si="8"/>
        <v>0.23972004102033365</v>
      </c>
    </row>
    <row r="19" spans="1:16" ht="20.100000000000001" customHeight="1" x14ac:dyDescent="0.25">
      <c r="A19" s="8" t="s">
        <v>175</v>
      </c>
      <c r="B19" s="19">
        <v>1981.5200000000002</v>
      </c>
      <c r="C19" s="140">
        <v>1506.91</v>
      </c>
      <c r="D19" s="247">
        <f t="shared" si="3"/>
        <v>2.0681373133293993E-2</v>
      </c>
      <c r="E19" s="215">
        <f t="shared" si="4"/>
        <v>1.3736770617781386E-2</v>
      </c>
      <c r="F19" s="52">
        <f t="shared" si="5"/>
        <v>-0.2395181476846058</v>
      </c>
      <c r="H19" s="19">
        <v>812.75400000000002</v>
      </c>
      <c r="I19" s="140">
        <v>744.30100000000016</v>
      </c>
      <c r="J19" s="247">
        <f t="shared" si="6"/>
        <v>2.390364778899038E-2</v>
      </c>
      <c r="K19" s="215">
        <f t="shared" si="7"/>
        <v>2.054072113150825E-2</v>
      </c>
      <c r="L19" s="52">
        <f t="shared" si="0"/>
        <v>-8.422351658681454E-2</v>
      </c>
      <c r="N19" s="27">
        <f t="shared" si="1"/>
        <v>4.1016694254915418</v>
      </c>
      <c r="O19" s="152">
        <f t="shared" si="2"/>
        <v>4.9392531737130954</v>
      </c>
      <c r="P19" s="52">
        <f t="shared" si="8"/>
        <v>0.20420557127691441</v>
      </c>
    </row>
    <row r="20" spans="1:16" ht="20.100000000000001" customHeight="1" x14ac:dyDescent="0.25">
      <c r="A20" s="8" t="s">
        <v>179</v>
      </c>
      <c r="B20" s="19">
        <v>931.7</v>
      </c>
      <c r="C20" s="140">
        <v>2001.85</v>
      </c>
      <c r="D20" s="247">
        <f t="shared" si="3"/>
        <v>9.7242699282823353E-3</v>
      </c>
      <c r="E20" s="215">
        <f t="shared" si="4"/>
        <v>1.8248571089982589E-2</v>
      </c>
      <c r="F20" s="52">
        <f t="shared" si="5"/>
        <v>1.1485993345497476</v>
      </c>
      <c r="H20" s="19">
        <v>318.06899999999996</v>
      </c>
      <c r="I20" s="140">
        <v>680.05900000000008</v>
      </c>
      <c r="J20" s="247">
        <f t="shared" si="6"/>
        <v>9.3546255676334785E-3</v>
      </c>
      <c r="K20" s="215">
        <f t="shared" si="7"/>
        <v>1.8767813387288702E-2</v>
      </c>
      <c r="L20" s="52">
        <f t="shared" si="0"/>
        <v>1.1380863900600189</v>
      </c>
      <c r="N20" s="27">
        <f t="shared" si="1"/>
        <v>3.4138563915423417</v>
      </c>
      <c r="O20" s="152">
        <f t="shared" si="2"/>
        <v>3.397152633813723</v>
      </c>
      <c r="P20" s="52">
        <f t="shared" si="8"/>
        <v>-4.8929292310014487E-3</v>
      </c>
    </row>
    <row r="21" spans="1:16" ht="20.100000000000001" customHeight="1" x14ac:dyDescent="0.25">
      <c r="A21" s="8" t="s">
        <v>166</v>
      </c>
      <c r="B21" s="19">
        <v>1995.58</v>
      </c>
      <c r="C21" s="140">
        <v>1588.2700000000002</v>
      </c>
      <c r="D21" s="247">
        <f t="shared" si="3"/>
        <v>2.082811911933204E-2</v>
      </c>
      <c r="E21" s="215">
        <f t="shared" si="4"/>
        <v>1.4478436448828161E-2</v>
      </c>
      <c r="F21" s="52">
        <f t="shared" si="5"/>
        <v>-0.20410607442447795</v>
      </c>
      <c r="H21" s="19">
        <v>727.32900000000006</v>
      </c>
      <c r="I21" s="140">
        <v>561.58800000000008</v>
      </c>
      <c r="J21" s="247">
        <f t="shared" si="6"/>
        <v>2.1391240452484497E-2</v>
      </c>
      <c r="K21" s="215">
        <f t="shared" si="7"/>
        <v>1.5498329975106112E-2</v>
      </c>
      <c r="L21" s="52">
        <f t="shared" si="0"/>
        <v>-0.22787624307569199</v>
      </c>
      <c r="N21" s="27">
        <f t="shared" si="1"/>
        <v>3.6446997865282276</v>
      </c>
      <c r="O21" s="152">
        <f t="shared" si="2"/>
        <v>3.5358471796357045</v>
      </c>
      <c r="P21" s="52">
        <f t="shared" si="8"/>
        <v>-2.986600084178978E-2</v>
      </c>
    </row>
    <row r="22" spans="1:16" ht="20.100000000000001" customHeight="1" x14ac:dyDescent="0.25">
      <c r="A22" s="8" t="s">
        <v>174</v>
      </c>
      <c r="B22" s="19">
        <v>2217.04</v>
      </c>
      <c r="C22" s="140">
        <v>1607.2199999999998</v>
      </c>
      <c r="D22" s="247">
        <f t="shared" si="3"/>
        <v>2.313952495631541E-2</v>
      </c>
      <c r="E22" s="215">
        <f t="shared" si="4"/>
        <v>1.4651181870390797E-2</v>
      </c>
      <c r="F22" s="52">
        <f t="shared" si="5"/>
        <v>-0.27506044094829152</v>
      </c>
      <c r="H22" s="19">
        <v>636.32400000000007</v>
      </c>
      <c r="I22" s="140">
        <v>487.64999999999992</v>
      </c>
      <c r="J22" s="247">
        <f t="shared" si="6"/>
        <v>1.8714721521741532E-2</v>
      </c>
      <c r="K22" s="215">
        <f t="shared" si="7"/>
        <v>1.3457838508587245E-2</v>
      </c>
      <c r="L22" s="52">
        <f t="shared" si="0"/>
        <v>-0.23364512418202069</v>
      </c>
      <c r="N22" s="27">
        <f t="shared" si="1"/>
        <v>2.8701511925810994</v>
      </c>
      <c r="O22" s="152">
        <f t="shared" si="2"/>
        <v>3.0341210288572813</v>
      </c>
      <c r="P22" s="52">
        <f t="shared" si="8"/>
        <v>5.7129337541526999E-2</v>
      </c>
    </row>
    <row r="23" spans="1:16" ht="20.100000000000001" customHeight="1" x14ac:dyDescent="0.25">
      <c r="A23" s="8" t="s">
        <v>176</v>
      </c>
      <c r="B23" s="19">
        <v>237.85999999999999</v>
      </c>
      <c r="C23" s="140">
        <v>238.39</v>
      </c>
      <c r="D23" s="247">
        <f t="shared" si="3"/>
        <v>2.4825746969424018E-3</v>
      </c>
      <c r="E23" s="215">
        <f t="shared" si="4"/>
        <v>2.1731282874046256E-3</v>
      </c>
      <c r="F23" s="52">
        <f t="shared" si="5"/>
        <v>2.2282014630454938E-3</v>
      </c>
      <c r="H23" s="19">
        <v>466.27400000000006</v>
      </c>
      <c r="I23" s="140">
        <v>479.62500000000006</v>
      </c>
      <c r="J23" s="247">
        <f t="shared" si="6"/>
        <v>1.3713435392706405E-2</v>
      </c>
      <c r="K23" s="215">
        <f t="shared" si="7"/>
        <v>1.3236369926548055E-2</v>
      </c>
      <c r="L23" s="52">
        <f t="shared" si="0"/>
        <v>2.8633378657184398E-2</v>
      </c>
      <c r="N23" s="27">
        <f t="shared" si="1"/>
        <v>19.602875641133444</v>
      </c>
      <c r="O23" s="152">
        <f t="shared" si="2"/>
        <v>20.119342254289194</v>
      </c>
      <c r="P23" s="52">
        <f t="shared" si="8"/>
        <v>2.6346471946800933E-2</v>
      </c>
    </row>
    <row r="24" spans="1:16" ht="20.100000000000001" customHeight="1" x14ac:dyDescent="0.25">
      <c r="A24" s="8" t="s">
        <v>183</v>
      </c>
      <c r="B24" s="19">
        <v>243.71</v>
      </c>
      <c r="C24" s="140">
        <v>463.74</v>
      </c>
      <c r="D24" s="247">
        <f t="shared" si="3"/>
        <v>2.5436318817448618E-3</v>
      </c>
      <c r="E24" s="215">
        <f t="shared" si="4"/>
        <v>4.2273858467260419E-3</v>
      </c>
      <c r="F24" s="52">
        <f t="shared" ref="F24:F25" si="9">(C24-B24)/B24</f>
        <v>0.90283533708095687</v>
      </c>
      <c r="H24" s="19">
        <v>215.54599999999999</v>
      </c>
      <c r="I24" s="140">
        <v>455.63</v>
      </c>
      <c r="J24" s="247">
        <f t="shared" si="6"/>
        <v>6.3393544249867985E-3</v>
      </c>
      <c r="K24" s="215">
        <f t="shared" si="7"/>
        <v>1.2574171966918091E-2</v>
      </c>
      <c r="L24" s="52">
        <f t="shared" si="0"/>
        <v>1.113841129039741</v>
      </c>
      <c r="N24" s="27">
        <f t="shared" si="1"/>
        <v>8.8443642033564469</v>
      </c>
      <c r="O24" s="152">
        <f t="shared" si="2"/>
        <v>9.8251175227498173</v>
      </c>
      <c r="P24" s="52">
        <f t="shared" ref="P24:P27" si="10">(O24-N24)/N24</f>
        <v>0.11089020045343376</v>
      </c>
    </row>
    <row r="25" spans="1:16" ht="20.100000000000001" customHeight="1" x14ac:dyDescent="0.25">
      <c r="A25" s="8" t="s">
        <v>178</v>
      </c>
      <c r="B25" s="19">
        <v>1070.6799999999998</v>
      </c>
      <c r="C25" s="140">
        <v>920.32999999999981</v>
      </c>
      <c r="D25" s="247">
        <f t="shared" si="3"/>
        <v>1.1174821645179057E-2</v>
      </c>
      <c r="E25" s="215">
        <f t="shared" si="4"/>
        <v>8.3895933417806896E-3</v>
      </c>
      <c r="F25" s="52">
        <f t="shared" si="9"/>
        <v>-0.14042477677737517</v>
      </c>
      <c r="H25" s="19">
        <v>368.76099999999997</v>
      </c>
      <c r="I25" s="140">
        <v>406.12900000000002</v>
      </c>
      <c r="J25" s="247">
        <f t="shared" si="6"/>
        <v>1.0845511756713447E-2</v>
      </c>
      <c r="K25" s="215">
        <f t="shared" si="7"/>
        <v>1.120807648037328E-2</v>
      </c>
      <c r="L25" s="52">
        <f t="shared" si="0"/>
        <v>0.10133392630999496</v>
      </c>
      <c r="N25" s="27">
        <f t="shared" si="1"/>
        <v>3.4441756640639598</v>
      </c>
      <c r="O25" s="152">
        <f t="shared" si="2"/>
        <v>4.4128627774819913</v>
      </c>
      <c r="P25" s="52">
        <f t="shared" si="10"/>
        <v>0.28125368967825171</v>
      </c>
    </row>
    <row r="26" spans="1:16" ht="20.100000000000001" customHeight="1" x14ac:dyDescent="0.25">
      <c r="A26" s="8" t="s">
        <v>181</v>
      </c>
      <c r="B26" s="19">
        <v>1066.43</v>
      </c>
      <c r="C26" s="140">
        <v>1368.7</v>
      </c>
      <c r="D26" s="247">
        <f t="shared" si="3"/>
        <v>1.1130463861348213E-2</v>
      </c>
      <c r="E26" s="215">
        <f t="shared" si="4"/>
        <v>1.2476868522046693E-2</v>
      </c>
      <c r="F26" s="52">
        <f t="shared" si="5"/>
        <v>0.28344101347486472</v>
      </c>
      <c r="H26" s="19">
        <v>365.66199999999998</v>
      </c>
      <c r="I26" s="140">
        <v>373.42900000000003</v>
      </c>
      <c r="J26" s="247">
        <f t="shared" si="6"/>
        <v>1.0754368059483927E-2</v>
      </c>
      <c r="K26" s="215">
        <f t="shared" si="7"/>
        <v>1.0305643753559371E-2</v>
      </c>
      <c r="L26" s="52">
        <f t="shared" si="0"/>
        <v>2.1240927413841343E-2</v>
      </c>
      <c r="N26" s="27">
        <f t="shared" si="1"/>
        <v>3.4288420243241462</v>
      </c>
      <c r="O26" s="152">
        <f t="shared" si="2"/>
        <v>2.7283480675093159</v>
      </c>
      <c r="P26" s="52">
        <f t="shared" si="10"/>
        <v>-0.20429461370501709</v>
      </c>
    </row>
    <row r="27" spans="1:16" ht="20.100000000000001" customHeight="1" x14ac:dyDescent="0.25">
      <c r="A27" s="8" t="s">
        <v>180</v>
      </c>
      <c r="B27" s="19">
        <v>470.53000000000003</v>
      </c>
      <c r="C27" s="140">
        <v>569.76</v>
      </c>
      <c r="D27" s="247">
        <f t="shared" si="3"/>
        <v>4.9109807119831353E-3</v>
      </c>
      <c r="E27" s="215">
        <f t="shared" si="4"/>
        <v>5.1938486221387624E-3</v>
      </c>
      <c r="F27" s="52">
        <f t="shared" si="5"/>
        <v>0.21088984761864271</v>
      </c>
      <c r="H27" s="19">
        <v>297.48099999999999</v>
      </c>
      <c r="I27" s="140">
        <v>371.38100000000003</v>
      </c>
      <c r="J27" s="247">
        <f t="shared" si="6"/>
        <v>8.7491184883945784E-3</v>
      </c>
      <c r="K27" s="215">
        <f t="shared" si="7"/>
        <v>1.0249124419476346E-2</v>
      </c>
      <c r="L27" s="52">
        <f t="shared" si="0"/>
        <v>0.24841922677414705</v>
      </c>
      <c r="N27" s="27">
        <f t="shared" si="1"/>
        <v>6.3222536288865738</v>
      </c>
      <c r="O27" s="152">
        <f t="shared" si="2"/>
        <v>6.5182006458859876</v>
      </c>
      <c r="P27" s="52">
        <f t="shared" si="10"/>
        <v>3.0993223065921578E-2</v>
      </c>
    </row>
    <row r="28" spans="1:16" ht="20.100000000000001" customHeight="1" x14ac:dyDescent="0.25">
      <c r="A28" s="8" t="s">
        <v>169</v>
      </c>
      <c r="B28" s="19">
        <v>1872.0199999999998</v>
      </c>
      <c r="C28" s="140">
        <v>555.22</v>
      </c>
      <c r="D28" s="247">
        <f t="shared" si="3"/>
        <v>1.9538507879299231E-2</v>
      </c>
      <c r="E28" s="215">
        <f t="shared" si="4"/>
        <v>5.0613041139846316E-3</v>
      </c>
      <c r="F28" s="52">
        <f t="shared" si="5"/>
        <v>-0.70341128834093647</v>
      </c>
      <c r="H28" s="19">
        <v>785.43600000000015</v>
      </c>
      <c r="I28" s="140">
        <v>317.685</v>
      </c>
      <c r="J28" s="247">
        <f t="shared" si="6"/>
        <v>2.3100206833547975E-2</v>
      </c>
      <c r="K28" s="215">
        <f t="shared" si="7"/>
        <v>8.7672581289870589E-3</v>
      </c>
      <c r="L28" s="52">
        <f t="shared" si="0"/>
        <v>-0.59553038057843044</v>
      </c>
      <c r="N28" s="27">
        <f t="shared" si="1"/>
        <v>4.1956603027745443</v>
      </c>
      <c r="O28" s="152">
        <f t="shared" si="2"/>
        <v>5.7217859587190656</v>
      </c>
      <c r="P28" s="52">
        <f t="shared" si="8"/>
        <v>0.36373908891892681</v>
      </c>
    </row>
    <row r="29" spans="1:16" ht="20.100000000000001" customHeight="1" x14ac:dyDescent="0.25">
      <c r="A29" s="8" t="s">
        <v>184</v>
      </c>
      <c r="B29" s="19">
        <v>1673.3899999999999</v>
      </c>
      <c r="C29" s="140">
        <v>1251.0999999999999</v>
      </c>
      <c r="D29" s="247">
        <f t="shared" si="3"/>
        <v>1.7465381619929565E-2</v>
      </c>
      <c r="E29" s="215">
        <f t="shared" si="4"/>
        <v>1.1404844164486458E-2</v>
      </c>
      <c r="F29" s="52">
        <f>(C29-B29)/B29</f>
        <v>-0.25235599591248903</v>
      </c>
      <c r="H29" s="19">
        <v>369.84800000000001</v>
      </c>
      <c r="I29" s="140">
        <v>280.09199999999998</v>
      </c>
      <c r="J29" s="247">
        <f t="shared" si="6"/>
        <v>1.0877481165841711E-2</v>
      </c>
      <c r="K29" s="215">
        <f t="shared" si="7"/>
        <v>7.7297916611242055E-3</v>
      </c>
      <c r="L29" s="52">
        <f t="shared" si="0"/>
        <v>-0.24268348078129401</v>
      </c>
      <c r="N29" s="27">
        <f t="shared" si="1"/>
        <v>2.210172165484436</v>
      </c>
      <c r="O29" s="152">
        <f t="shared" si="2"/>
        <v>2.2387658860203024</v>
      </c>
      <c r="P29" s="52">
        <f>(O29-N29)/N29</f>
        <v>1.2937327228351503E-2</v>
      </c>
    </row>
    <row r="30" spans="1:16" ht="20.100000000000001" customHeight="1" x14ac:dyDescent="0.25">
      <c r="A30" s="8" t="s">
        <v>205</v>
      </c>
      <c r="B30" s="19">
        <v>1887.04</v>
      </c>
      <c r="C30" s="140">
        <v>796.56</v>
      </c>
      <c r="D30" s="247">
        <f t="shared" si="3"/>
        <v>1.9695273505920249E-2</v>
      </c>
      <c r="E30" s="215">
        <f t="shared" si="4"/>
        <v>7.2613241688620688E-3</v>
      </c>
      <c r="F30" s="52">
        <f t="shared" si="5"/>
        <v>-0.57787858232999834</v>
      </c>
      <c r="H30" s="19">
        <v>430.35200000000003</v>
      </c>
      <c r="I30" s="140">
        <v>200.42599999999999</v>
      </c>
      <c r="J30" s="247">
        <f t="shared" si="6"/>
        <v>1.2656944946795203E-2</v>
      </c>
      <c r="K30" s="215">
        <f t="shared" si="7"/>
        <v>5.5312226820918844E-3</v>
      </c>
      <c r="L30" s="52">
        <f t="shared" si="0"/>
        <v>-0.53427426850578141</v>
      </c>
      <c r="N30" s="27">
        <f t="shared" si="1"/>
        <v>2.2805663896896728</v>
      </c>
      <c r="O30" s="152">
        <f t="shared" si="2"/>
        <v>2.5161444210103445</v>
      </c>
      <c r="P30" s="52">
        <f t="shared" si="8"/>
        <v>0.10329803700769609</v>
      </c>
    </row>
    <row r="31" spans="1:16" ht="20.100000000000001" customHeight="1" x14ac:dyDescent="0.25">
      <c r="A31" s="8" t="s">
        <v>173</v>
      </c>
      <c r="B31" s="19">
        <v>657.98</v>
      </c>
      <c r="C31" s="140">
        <v>457.69</v>
      </c>
      <c r="D31" s="247">
        <f t="shared" si="3"/>
        <v>6.8674199070636582E-3</v>
      </c>
      <c r="E31" s="215">
        <f t="shared" si="4"/>
        <v>4.1722349337733255E-3</v>
      </c>
      <c r="F31" s="52">
        <f t="shared" si="5"/>
        <v>-0.30440134958509379</v>
      </c>
      <c r="H31" s="19">
        <v>221.72300000000001</v>
      </c>
      <c r="I31" s="140">
        <v>144.23000000000002</v>
      </c>
      <c r="J31" s="247">
        <f t="shared" si="6"/>
        <v>6.5210241951664518E-3</v>
      </c>
      <c r="K31" s="215">
        <f t="shared" si="7"/>
        <v>3.9803630638645315E-3</v>
      </c>
      <c r="L31" s="52">
        <f t="shared" si="0"/>
        <v>-0.34950365997212735</v>
      </c>
      <c r="N31" s="27">
        <f t="shared" si="1"/>
        <v>3.3697528800267484</v>
      </c>
      <c r="O31" s="152">
        <f t="shared" si="2"/>
        <v>3.1512595861827881</v>
      </c>
      <c r="P31" s="52">
        <f t="shared" si="8"/>
        <v>-6.4839559938954919E-2</v>
      </c>
    </row>
    <row r="32" spans="1:16" ht="20.100000000000001" customHeight="1" thickBot="1" x14ac:dyDescent="0.3">
      <c r="A32" s="8" t="s">
        <v>17</v>
      </c>
      <c r="B32" s="19">
        <f>B33-SUM(B7:B31)</f>
        <v>5570.6000000000058</v>
      </c>
      <c r="C32" s="140">
        <f>C33-SUM(C7:C31)</f>
        <v>6231.6499999999505</v>
      </c>
      <c r="D32" s="247">
        <f t="shared" si="3"/>
        <v>5.8141051907791806E-2</v>
      </c>
      <c r="E32" s="215">
        <f t="shared" si="4"/>
        <v>5.68068077193042E-2</v>
      </c>
      <c r="F32" s="52">
        <f t="shared" si="5"/>
        <v>0.11866764800918106</v>
      </c>
      <c r="H32" s="19">
        <f>H33-SUM(H7:H31)</f>
        <v>2001.2339999999858</v>
      </c>
      <c r="I32" s="140">
        <f>I33-SUM(I7:I31)</f>
        <v>1863.5029999999824</v>
      </c>
      <c r="J32" s="247">
        <f t="shared" si="6"/>
        <v>5.8857652720690441E-2</v>
      </c>
      <c r="K32" s="215">
        <f t="shared" si="7"/>
        <v>5.142770928794755E-2</v>
      </c>
      <c r="L32" s="52">
        <f t="shared" si="0"/>
        <v>-6.8823036186675013E-2</v>
      </c>
      <c r="N32" s="27">
        <f t="shared" si="1"/>
        <v>3.5924927296879754</v>
      </c>
      <c r="O32" s="152">
        <f t="shared" si="2"/>
        <v>2.9903845690948581</v>
      </c>
      <c r="P32" s="52">
        <f t="shared" si="8"/>
        <v>-0.16760177567441123</v>
      </c>
    </row>
    <row r="33" spans="1:16" ht="26.25" customHeight="1" thickBot="1" x14ac:dyDescent="0.3">
      <c r="A33" s="12" t="s">
        <v>18</v>
      </c>
      <c r="B33" s="17">
        <v>95811.82</v>
      </c>
      <c r="C33" s="145">
        <v>109698.99999999999</v>
      </c>
      <c r="D33" s="243">
        <f>SUM(D7:D32)</f>
        <v>1</v>
      </c>
      <c r="E33" s="244">
        <f>SUM(E7:E32)</f>
        <v>0.99999999999999967</v>
      </c>
      <c r="F33" s="57">
        <f t="shared" si="5"/>
        <v>0.14494224199060177</v>
      </c>
      <c r="G33" s="1"/>
      <c r="H33" s="17">
        <v>34001.253999999986</v>
      </c>
      <c r="I33" s="145">
        <v>36235.387999999984</v>
      </c>
      <c r="J33" s="243">
        <f>SUM(J7:J32)</f>
        <v>0.99999999999999989</v>
      </c>
      <c r="K33" s="244">
        <f>SUM(K7:K32)</f>
        <v>0.99999999999999989</v>
      </c>
      <c r="L33" s="57">
        <f t="shared" si="0"/>
        <v>6.5707400085890919E-2</v>
      </c>
      <c r="N33" s="29">
        <f t="shared" si="1"/>
        <v>3.548753588022854</v>
      </c>
      <c r="O33" s="146">
        <f t="shared" si="2"/>
        <v>3.3031648419766806</v>
      </c>
      <c r="P33" s="57">
        <f t="shared" si="8"/>
        <v>-6.9204226203544411E-2</v>
      </c>
    </row>
    <row r="35" spans="1:16" ht="15.75" thickBot="1" x14ac:dyDescent="0.3"/>
    <row r="36" spans="1:16" x14ac:dyDescent="0.25">
      <c r="A36" s="361" t="s">
        <v>2</v>
      </c>
      <c r="B36" s="349" t="s">
        <v>1</v>
      </c>
      <c r="C36" s="347"/>
      <c r="D36" s="349" t="s">
        <v>104</v>
      </c>
      <c r="E36" s="347"/>
      <c r="F36" s="130" t="s">
        <v>0</v>
      </c>
      <c r="H36" s="359" t="s">
        <v>19</v>
      </c>
      <c r="I36" s="360"/>
      <c r="J36" s="349" t="s">
        <v>104</v>
      </c>
      <c r="K36" s="350"/>
      <c r="L36" s="130" t="s">
        <v>0</v>
      </c>
      <c r="N36" s="357" t="s">
        <v>22</v>
      </c>
      <c r="O36" s="347"/>
      <c r="P36" s="130" t="s">
        <v>0</v>
      </c>
    </row>
    <row r="37" spans="1:16" x14ac:dyDescent="0.25">
      <c r="A37" s="362"/>
      <c r="B37" s="352" t="str">
        <f>B5</f>
        <v>jan-fev</v>
      </c>
      <c r="C37" s="354"/>
      <c r="D37" s="352" t="str">
        <f>B5</f>
        <v>jan-fev</v>
      </c>
      <c r="E37" s="354"/>
      <c r="F37" s="131" t="str">
        <f>F5</f>
        <v>2024/2023</v>
      </c>
      <c r="H37" s="355" t="str">
        <f>B5</f>
        <v>jan-fev</v>
      </c>
      <c r="I37" s="354"/>
      <c r="J37" s="352" t="str">
        <f>B5</f>
        <v>jan-fev</v>
      </c>
      <c r="K37" s="353"/>
      <c r="L37" s="131" t="str">
        <f>L5</f>
        <v>2024/2023</v>
      </c>
      <c r="N37" s="355" t="str">
        <f>B5</f>
        <v>jan-fev</v>
      </c>
      <c r="O37" s="353"/>
      <c r="P37" s="131" t="str">
        <f>P5</f>
        <v>2024/2023</v>
      </c>
    </row>
    <row r="38" spans="1:16" ht="19.5" customHeight="1" thickBot="1" x14ac:dyDescent="0.3">
      <c r="A38" s="363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165</v>
      </c>
      <c r="B39" s="39">
        <v>6635.5900000000011</v>
      </c>
      <c r="C39" s="147">
        <v>7026.3499999999995</v>
      </c>
      <c r="D39" s="247">
        <f t="shared" ref="D39:D61" si="11">B39/$B$62</f>
        <v>0.17182537154741992</v>
      </c>
      <c r="E39" s="246">
        <f t="shared" ref="E39:E61" si="12">C39/$C$62</f>
        <v>0.18073979755887382</v>
      </c>
      <c r="F39" s="52">
        <f>(C39-B39)/B39</f>
        <v>5.8888508783694941E-2</v>
      </c>
      <c r="H39" s="39">
        <v>1941.7270000000003</v>
      </c>
      <c r="I39" s="147">
        <v>1981.3240000000001</v>
      </c>
      <c r="J39" s="247">
        <f t="shared" ref="J39:J61" si="13">H39/$H$62</f>
        <v>0.17627412501226694</v>
      </c>
      <c r="K39" s="246">
        <f t="shared" ref="K39:K61" si="14">I39/$I$62</f>
        <v>0.1744698099030341</v>
      </c>
      <c r="L39" s="52">
        <f t="shared" ref="L39:L62" si="15">(I39-H39)/H39</f>
        <v>2.0392671060349754E-2</v>
      </c>
      <c r="N39" s="27">
        <f t="shared" ref="N39:N62" si="16">(H39/B39)*10</f>
        <v>2.9262311263956935</v>
      </c>
      <c r="O39" s="151">
        <f t="shared" ref="O39:O62" si="17">(I39/C39)*10</f>
        <v>2.8198481430614759</v>
      </c>
      <c r="P39" s="61">
        <f t="shared" si="8"/>
        <v>-3.6354948990393647E-2</v>
      </c>
    </row>
    <row r="40" spans="1:16" ht="20.100000000000001" customHeight="1" x14ac:dyDescent="0.25">
      <c r="A40" s="38" t="s">
        <v>159</v>
      </c>
      <c r="B40" s="19">
        <v>8139.7300000000014</v>
      </c>
      <c r="C40" s="140">
        <v>7136.9100000000008</v>
      </c>
      <c r="D40" s="247">
        <f t="shared" si="11"/>
        <v>0.21077434433798359</v>
      </c>
      <c r="E40" s="215">
        <f t="shared" si="12"/>
        <v>0.18358374811899528</v>
      </c>
      <c r="F40" s="52">
        <f t="shared" ref="F40:F62" si="18">(C40-B40)/B40</f>
        <v>-0.12320064670449762</v>
      </c>
      <c r="H40" s="19">
        <v>1880.9559999999997</v>
      </c>
      <c r="I40" s="140">
        <v>1912.16</v>
      </c>
      <c r="J40" s="247">
        <f t="shared" si="13"/>
        <v>0.17075720381215972</v>
      </c>
      <c r="K40" s="215">
        <f t="shared" si="14"/>
        <v>0.16837942290316257</v>
      </c>
      <c r="L40" s="52">
        <f t="shared" si="15"/>
        <v>1.6589436435514925E-2</v>
      </c>
      <c r="N40" s="27">
        <f t="shared" si="16"/>
        <v>2.3108334060220663</v>
      </c>
      <c r="O40" s="152">
        <f t="shared" si="17"/>
        <v>2.6792547475027706</v>
      </c>
      <c r="P40" s="52">
        <f t="shared" si="8"/>
        <v>0.15943223796254319</v>
      </c>
    </row>
    <row r="41" spans="1:16" ht="20.100000000000001" customHeight="1" x14ac:dyDescent="0.25">
      <c r="A41" s="38" t="s">
        <v>171</v>
      </c>
      <c r="B41" s="19">
        <v>3558.2200000000003</v>
      </c>
      <c r="C41" s="140">
        <v>5118.6000000000004</v>
      </c>
      <c r="D41" s="247">
        <f t="shared" si="11"/>
        <v>9.2138374062812875E-2</v>
      </c>
      <c r="E41" s="215">
        <f t="shared" si="12"/>
        <v>0.131666473743103</v>
      </c>
      <c r="F41" s="52">
        <f t="shared" si="18"/>
        <v>0.43852825289049019</v>
      </c>
      <c r="H41" s="19">
        <v>984.26299999999992</v>
      </c>
      <c r="I41" s="140">
        <v>1225.01</v>
      </c>
      <c r="J41" s="247">
        <f t="shared" si="13"/>
        <v>8.9353497740387214E-2</v>
      </c>
      <c r="K41" s="215">
        <f t="shared" si="14"/>
        <v>0.1078709296557836</v>
      </c>
      <c r="L41" s="52">
        <f t="shared" si="15"/>
        <v>0.24459621056567207</v>
      </c>
      <c r="N41" s="27">
        <f t="shared" si="16"/>
        <v>2.7661667912607983</v>
      </c>
      <c r="O41" s="152">
        <f t="shared" si="17"/>
        <v>2.3932520611104597</v>
      </c>
      <c r="P41" s="52">
        <f t="shared" si="8"/>
        <v>-0.1348128143713152</v>
      </c>
    </row>
    <row r="42" spans="1:16" ht="20.100000000000001" customHeight="1" x14ac:dyDescent="0.25">
      <c r="A42" s="38" t="s">
        <v>168</v>
      </c>
      <c r="B42" s="19">
        <v>5984.52</v>
      </c>
      <c r="C42" s="140">
        <v>5238.41</v>
      </c>
      <c r="D42" s="247">
        <f t="shared" si="11"/>
        <v>0.15496623096559092</v>
      </c>
      <c r="E42" s="215">
        <f t="shared" si="12"/>
        <v>0.1347483633651014</v>
      </c>
      <c r="F42" s="52">
        <f t="shared" si="18"/>
        <v>-0.12467332384217958</v>
      </c>
      <c r="H42" s="19">
        <v>1436.7370000000001</v>
      </c>
      <c r="I42" s="140">
        <v>1159.5740000000001</v>
      </c>
      <c r="J42" s="247">
        <f t="shared" si="13"/>
        <v>0.13043005404351349</v>
      </c>
      <c r="K42" s="215">
        <f t="shared" si="14"/>
        <v>0.102108819833859</v>
      </c>
      <c r="L42" s="52">
        <f t="shared" si="15"/>
        <v>-0.19291143751431195</v>
      </c>
      <c r="N42" s="27">
        <f t="shared" si="16"/>
        <v>2.4007556161563501</v>
      </c>
      <c r="O42" s="152">
        <f t="shared" si="17"/>
        <v>2.2135991646320163</v>
      </c>
      <c r="P42" s="52">
        <f t="shared" si="8"/>
        <v>-7.7957310717021E-2</v>
      </c>
    </row>
    <row r="43" spans="1:16" ht="20.100000000000001" customHeight="1" x14ac:dyDescent="0.25">
      <c r="A43" s="38" t="s">
        <v>164</v>
      </c>
      <c r="B43" s="19">
        <v>1802.8500000000001</v>
      </c>
      <c r="C43" s="140">
        <v>2551.3700000000003</v>
      </c>
      <c r="D43" s="247">
        <f t="shared" si="11"/>
        <v>4.6683922770132877E-2</v>
      </c>
      <c r="E43" s="215">
        <f t="shared" si="12"/>
        <v>6.5629252356882883E-2</v>
      </c>
      <c r="F43" s="52">
        <f t="shared" si="18"/>
        <v>0.41518706492497998</v>
      </c>
      <c r="H43" s="19">
        <v>646.17000000000007</v>
      </c>
      <c r="I43" s="140">
        <v>891.37199999999996</v>
      </c>
      <c r="J43" s="247">
        <f t="shared" si="13"/>
        <v>5.8660692960017823E-2</v>
      </c>
      <c r="K43" s="215">
        <f t="shared" si="14"/>
        <v>7.8491707258826565E-2</v>
      </c>
      <c r="L43" s="52">
        <f t="shared" si="15"/>
        <v>0.37946979896931127</v>
      </c>
      <c r="N43" s="27">
        <f t="shared" si="16"/>
        <v>3.5841584158415847</v>
      </c>
      <c r="O43" s="152">
        <f t="shared" si="17"/>
        <v>3.4936994634255312</v>
      </c>
      <c r="P43" s="52">
        <f t="shared" si="8"/>
        <v>-2.5238547497296693E-2</v>
      </c>
    </row>
    <row r="44" spans="1:16" ht="20.100000000000001" customHeight="1" x14ac:dyDescent="0.25">
      <c r="A44" s="38" t="s">
        <v>170</v>
      </c>
      <c r="B44" s="19">
        <v>1709.1299999999997</v>
      </c>
      <c r="C44" s="140">
        <v>1851.3400000000001</v>
      </c>
      <c r="D44" s="247">
        <f t="shared" si="11"/>
        <v>4.4257089011352682E-2</v>
      </c>
      <c r="E44" s="215">
        <f t="shared" si="12"/>
        <v>4.7622281385448426E-2</v>
      </c>
      <c r="F44" s="52">
        <f t="shared" si="18"/>
        <v>8.3206075605717827E-2</v>
      </c>
      <c r="H44" s="19">
        <v>594.54499999999996</v>
      </c>
      <c r="I44" s="140">
        <v>798.39800000000002</v>
      </c>
      <c r="J44" s="247">
        <f t="shared" si="13"/>
        <v>5.3974065177760946E-2</v>
      </c>
      <c r="K44" s="215">
        <f t="shared" si="14"/>
        <v>7.0304678733494677E-2</v>
      </c>
      <c r="L44" s="52">
        <f t="shared" si="15"/>
        <v>0.34287228048339502</v>
      </c>
      <c r="N44" s="27">
        <f t="shared" si="16"/>
        <v>3.4786411800155639</v>
      </c>
      <c r="O44" s="152">
        <f t="shared" si="17"/>
        <v>4.3125411863839167</v>
      </c>
      <c r="P44" s="52">
        <f t="shared" si="8"/>
        <v>0.23972004102033365</v>
      </c>
    </row>
    <row r="45" spans="1:16" ht="20.100000000000001" customHeight="1" x14ac:dyDescent="0.25">
      <c r="A45" s="38" t="s">
        <v>175</v>
      </c>
      <c r="B45" s="19">
        <v>1981.5200000000002</v>
      </c>
      <c r="C45" s="140">
        <v>1506.91</v>
      </c>
      <c r="D45" s="247">
        <f t="shared" si="11"/>
        <v>5.1310495408643922E-2</v>
      </c>
      <c r="E45" s="215">
        <f t="shared" si="12"/>
        <v>3.8762459646821262E-2</v>
      </c>
      <c r="F45" s="52">
        <f t="shared" si="18"/>
        <v>-0.2395181476846058</v>
      </c>
      <c r="H45" s="19">
        <v>812.75400000000002</v>
      </c>
      <c r="I45" s="140">
        <v>744.30100000000016</v>
      </c>
      <c r="J45" s="247">
        <f t="shared" si="13"/>
        <v>7.3783544339765569E-2</v>
      </c>
      <c r="K45" s="215">
        <f t="shared" si="14"/>
        <v>6.5541049308764338E-2</v>
      </c>
      <c r="L45" s="52">
        <f t="shared" si="15"/>
        <v>-8.422351658681454E-2</v>
      </c>
      <c r="N45" s="27">
        <f t="shared" si="16"/>
        <v>4.1016694254915418</v>
      </c>
      <c r="O45" s="152">
        <f t="shared" si="17"/>
        <v>4.9392531737130954</v>
      </c>
      <c r="P45" s="52">
        <f t="shared" si="8"/>
        <v>0.20420557127691441</v>
      </c>
    </row>
    <row r="46" spans="1:16" ht="20.100000000000001" customHeight="1" x14ac:dyDescent="0.25">
      <c r="A46" s="38" t="s">
        <v>179</v>
      </c>
      <c r="B46" s="19">
        <v>931.7</v>
      </c>
      <c r="C46" s="140">
        <v>2001.85</v>
      </c>
      <c r="D46" s="247">
        <f t="shared" si="11"/>
        <v>2.412591776627717E-2</v>
      </c>
      <c r="E46" s="215">
        <f t="shared" si="12"/>
        <v>5.1493871461460297E-2</v>
      </c>
      <c r="F46" s="52">
        <f t="shared" si="18"/>
        <v>1.1485993345497476</v>
      </c>
      <c r="H46" s="19">
        <v>318.06899999999996</v>
      </c>
      <c r="I46" s="140">
        <v>680.05900000000008</v>
      </c>
      <c r="J46" s="247">
        <f t="shared" si="13"/>
        <v>2.8874983284739159E-2</v>
      </c>
      <c r="K46" s="215">
        <f t="shared" si="14"/>
        <v>5.9884079763252988E-2</v>
      </c>
      <c r="L46" s="52">
        <f t="shared" si="15"/>
        <v>1.1380863900600189</v>
      </c>
      <c r="N46" s="27">
        <f t="shared" si="16"/>
        <v>3.4138563915423417</v>
      </c>
      <c r="O46" s="152">
        <f t="shared" si="17"/>
        <v>3.397152633813723</v>
      </c>
      <c r="P46" s="52">
        <f t="shared" si="8"/>
        <v>-4.8929292310014487E-3</v>
      </c>
    </row>
    <row r="47" spans="1:16" ht="20.100000000000001" customHeight="1" x14ac:dyDescent="0.25">
      <c r="A47" s="38" t="s">
        <v>166</v>
      </c>
      <c r="B47" s="19">
        <v>1995.58</v>
      </c>
      <c r="C47" s="140">
        <v>1588.2700000000002</v>
      </c>
      <c r="D47" s="247">
        <f t="shared" si="11"/>
        <v>5.1674572261486952E-2</v>
      </c>
      <c r="E47" s="215">
        <f t="shared" si="12"/>
        <v>4.0855294465666041E-2</v>
      </c>
      <c r="F47" s="52">
        <f t="shared" si="18"/>
        <v>-0.20410607442447795</v>
      </c>
      <c r="H47" s="19">
        <v>727.32900000000006</v>
      </c>
      <c r="I47" s="140">
        <v>561.58800000000008</v>
      </c>
      <c r="J47" s="247">
        <f t="shared" si="13"/>
        <v>6.6028480353338595E-2</v>
      </c>
      <c r="K47" s="215">
        <f t="shared" si="14"/>
        <v>4.9451857244865109E-2</v>
      </c>
      <c r="L47" s="52">
        <f t="shared" si="15"/>
        <v>-0.22787624307569199</v>
      </c>
      <c r="N47" s="27">
        <f t="shared" si="16"/>
        <v>3.6446997865282276</v>
      </c>
      <c r="O47" s="152">
        <f t="shared" si="17"/>
        <v>3.5358471796357045</v>
      </c>
      <c r="P47" s="52">
        <f t="shared" si="8"/>
        <v>-2.986600084178978E-2</v>
      </c>
    </row>
    <row r="48" spans="1:16" ht="20.100000000000001" customHeight="1" x14ac:dyDescent="0.25">
      <c r="A48" s="38" t="s">
        <v>174</v>
      </c>
      <c r="B48" s="19">
        <v>2217.04</v>
      </c>
      <c r="C48" s="140">
        <v>1607.2199999999998</v>
      </c>
      <c r="D48" s="247">
        <f t="shared" si="11"/>
        <v>5.7409171111459843E-2</v>
      </c>
      <c r="E48" s="215">
        <f t="shared" si="12"/>
        <v>4.1342748003241107E-2</v>
      </c>
      <c r="F48" s="52">
        <f t="shared" si="18"/>
        <v>-0.27506044094829152</v>
      </c>
      <c r="H48" s="19">
        <v>636.32400000000007</v>
      </c>
      <c r="I48" s="140">
        <v>487.64999999999992</v>
      </c>
      <c r="J48" s="247">
        <f t="shared" si="13"/>
        <v>5.7766852046814893E-2</v>
      </c>
      <c r="K48" s="215">
        <f t="shared" si="14"/>
        <v>4.2941085253706386E-2</v>
      </c>
      <c r="L48" s="52">
        <f t="shared" si="15"/>
        <v>-0.23364512418202069</v>
      </c>
      <c r="N48" s="27">
        <f t="shared" si="16"/>
        <v>2.8701511925810994</v>
      </c>
      <c r="O48" s="152">
        <f t="shared" si="17"/>
        <v>3.0341210288572813</v>
      </c>
      <c r="P48" s="52">
        <f t="shared" si="8"/>
        <v>5.7129337541526999E-2</v>
      </c>
    </row>
    <row r="49" spans="1:16" ht="20.100000000000001" customHeight="1" x14ac:dyDescent="0.25">
      <c r="A49" s="38" t="s">
        <v>184</v>
      </c>
      <c r="B49" s="19">
        <v>1673.3899999999999</v>
      </c>
      <c r="C49" s="140">
        <v>1251.0999999999999</v>
      </c>
      <c r="D49" s="247">
        <f t="shared" si="11"/>
        <v>4.3331619116572448E-2</v>
      </c>
      <c r="E49" s="215">
        <f t="shared" si="12"/>
        <v>3.2182222736685057E-2</v>
      </c>
      <c r="F49" s="52">
        <f t="shared" si="18"/>
        <v>-0.25235599591248903</v>
      </c>
      <c r="H49" s="19">
        <v>369.84800000000001</v>
      </c>
      <c r="I49" s="140">
        <v>280.09199999999998</v>
      </c>
      <c r="J49" s="247">
        <f t="shared" si="13"/>
        <v>3.3575591515973613E-2</v>
      </c>
      <c r="K49" s="215">
        <f t="shared" si="14"/>
        <v>2.4664112480018725E-2</v>
      </c>
      <c r="L49" s="52">
        <f t="shared" si="15"/>
        <v>-0.24268348078129401</v>
      </c>
      <c r="N49" s="27">
        <f t="shared" si="16"/>
        <v>2.210172165484436</v>
      </c>
      <c r="O49" s="152">
        <f t="shared" si="17"/>
        <v>2.2387658860203024</v>
      </c>
      <c r="P49" s="52">
        <f t="shared" si="8"/>
        <v>1.2937327228351503E-2</v>
      </c>
    </row>
    <row r="50" spans="1:16" ht="20.100000000000001" customHeight="1" x14ac:dyDescent="0.25">
      <c r="A50" s="38" t="s">
        <v>173</v>
      </c>
      <c r="B50" s="19">
        <v>657.98</v>
      </c>
      <c r="C50" s="140">
        <v>457.69</v>
      </c>
      <c r="D50" s="247">
        <f t="shared" si="11"/>
        <v>1.7038071666689979E-2</v>
      </c>
      <c r="E50" s="215">
        <f t="shared" si="12"/>
        <v>1.1773224781674833E-2</v>
      </c>
      <c r="F50" s="52">
        <f t="shared" si="18"/>
        <v>-0.30440134958509379</v>
      </c>
      <c r="H50" s="19">
        <v>221.72300000000001</v>
      </c>
      <c r="I50" s="140">
        <v>144.23000000000002</v>
      </c>
      <c r="J50" s="247">
        <f t="shared" si="13"/>
        <v>2.0128487588674852E-2</v>
      </c>
      <c r="K50" s="215">
        <f t="shared" si="14"/>
        <v>1.2700487493370397E-2</v>
      </c>
      <c r="L50" s="52">
        <f t="shared" si="15"/>
        <v>-0.34950365997212735</v>
      </c>
      <c r="N50" s="27">
        <f t="shared" si="16"/>
        <v>3.3697528800267484</v>
      </c>
      <c r="O50" s="152">
        <f t="shared" si="17"/>
        <v>3.1512595861827881</v>
      </c>
      <c r="P50" s="52">
        <f t="shared" si="8"/>
        <v>-6.4839559938954919E-2</v>
      </c>
    </row>
    <row r="51" spans="1:16" ht="20.100000000000001" customHeight="1" x14ac:dyDescent="0.25">
      <c r="A51" s="38" t="s">
        <v>187</v>
      </c>
      <c r="B51" s="19">
        <v>92.94</v>
      </c>
      <c r="C51" s="140">
        <v>408.88000000000005</v>
      </c>
      <c r="D51" s="247">
        <f t="shared" si="11"/>
        <v>2.4066360386366856E-3</v>
      </c>
      <c r="E51" s="215">
        <f t="shared" si="12"/>
        <v>1.0517678229218919E-2</v>
      </c>
      <c r="F51" s="52">
        <f t="shared" si="18"/>
        <v>3.3993974607273518</v>
      </c>
      <c r="H51" s="19">
        <v>32.180999999999997</v>
      </c>
      <c r="I51" s="140">
        <v>105.8</v>
      </c>
      <c r="J51" s="247">
        <f t="shared" si="13"/>
        <v>2.9214599256330888E-3</v>
      </c>
      <c r="K51" s="215">
        <f t="shared" si="14"/>
        <v>9.3164499535366273E-3</v>
      </c>
      <c r="L51" s="52">
        <f t="shared" si="15"/>
        <v>2.2876542058978901</v>
      </c>
      <c r="N51" s="27">
        <f t="shared" si="16"/>
        <v>3.4625564880568103</v>
      </c>
      <c r="O51" s="152">
        <f t="shared" si="17"/>
        <v>2.5875562512228525</v>
      </c>
      <c r="P51" s="52">
        <f t="shared" si="8"/>
        <v>-0.252703526961089</v>
      </c>
    </row>
    <row r="52" spans="1:16" ht="20.100000000000001" customHeight="1" x14ac:dyDescent="0.25">
      <c r="A52" s="38" t="s">
        <v>190</v>
      </c>
      <c r="B52" s="19">
        <v>190.39</v>
      </c>
      <c r="C52" s="140">
        <v>187.89</v>
      </c>
      <c r="D52" s="247">
        <f t="shared" si="11"/>
        <v>4.930056330923591E-3</v>
      </c>
      <c r="E52" s="215">
        <f t="shared" si="12"/>
        <v>4.8331211174132806E-3</v>
      </c>
      <c r="F52" s="52">
        <f t="shared" si="18"/>
        <v>-1.3130941751142393E-2</v>
      </c>
      <c r="H52" s="19">
        <v>58.704999999999998</v>
      </c>
      <c r="I52" s="140">
        <v>61.743999999999993</v>
      </c>
      <c r="J52" s="247">
        <f t="shared" si="13"/>
        <v>5.3293653066806652E-3</v>
      </c>
      <c r="K52" s="215">
        <f t="shared" si="14"/>
        <v>5.4370027025630006E-3</v>
      </c>
      <c r="L52" s="52">
        <f t="shared" si="15"/>
        <v>5.1767311131930747E-2</v>
      </c>
      <c r="N52" s="27">
        <f t="shared" si="16"/>
        <v>3.0834077420032568</v>
      </c>
      <c r="O52" s="152">
        <f t="shared" si="17"/>
        <v>3.2861780829208573</v>
      </c>
      <c r="P52" s="52">
        <f t="shared" si="8"/>
        <v>6.576176681254059E-2</v>
      </c>
    </row>
    <row r="53" spans="1:16" ht="20.100000000000001" customHeight="1" x14ac:dyDescent="0.25">
      <c r="A53" s="38" t="s">
        <v>192</v>
      </c>
      <c r="B53" s="19">
        <v>33.46</v>
      </c>
      <c r="C53" s="140">
        <v>222.62</v>
      </c>
      <c r="D53" s="247">
        <f t="shared" si="11"/>
        <v>8.6643040513001413E-4</v>
      </c>
      <c r="E53" s="215">
        <f t="shared" si="12"/>
        <v>5.72648583297964E-3</v>
      </c>
      <c r="F53" s="52">
        <f t="shared" si="18"/>
        <v>5.6533173939031673</v>
      </c>
      <c r="H53" s="19">
        <v>16.206999999999997</v>
      </c>
      <c r="I53" s="140">
        <v>56.801000000000002</v>
      </c>
      <c r="J53" s="247">
        <f t="shared" si="13"/>
        <v>1.4713060816859472E-3</v>
      </c>
      <c r="K53" s="215">
        <f t="shared" si="14"/>
        <v>5.0017360473613801E-3</v>
      </c>
      <c r="L53" s="52">
        <f t="shared" si="15"/>
        <v>2.5047201826371333</v>
      </c>
      <c r="N53" s="27">
        <f t="shared" si="16"/>
        <v>4.843693962940824</v>
      </c>
      <c r="O53" s="152">
        <f t="shared" si="17"/>
        <v>2.5514778546401939</v>
      </c>
      <c r="P53" s="52">
        <f t="shared" si="8"/>
        <v>-0.47323718753463995</v>
      </c>
    </row>
    <row r="54" spans="1:16" ht="20.100000000000001" customHeight="1" x14ac:dyDescent="0.25">
      <c r="A54" s="38" t="s">
        <v>177</v>
      </c>
      <c r="B54" s="19">
        <v>418.55</v>
      </c>
      <c r="C54" s="140">
        <v>170.72</v>
      </c>
      <c r="D54" s="247">
        <f t="shared" si="11"/>
        <v>1.083814841802652E-2</v>
      </c>
      <c r="E54" s="215">
        <f t="shared" si="12"/>
        <v>4.3914547722858866E-3</v>
      </c>
      <c r="F54" s="52">
        <f>(C54-B54)/B54</f>
        <v>-0.59211563731931671</v>
      </c>
      <c r="H54" s="19">
        <v>124.18599999999999</v>
      </c>
      <c r="I54" s="140">
        <v>50.893000000000008</v>
      </c>
      <c r="J54" s="247">
        <f t="shared" si="13"/>
        <v>1.1273870368374843E-2</v>
      </c>
      <c r="K54" s="215">
        <f t="shared" si="14"/>
        <v>4.4814942106364804E-3</v>
      </c>
      <c r="L54" s="52">
        <f t="shared" si="15"/>
        <v>-0.59018729969561767</v>
      </c>
      <c r="N54" s="27">
        <f t="shared" si="16"/>
        <v>2.9670529207979928</v>
      </c>
      <c r="O54" s="152">
        <f t="shared" si="17"/>
        <v>2.9810801312089974</v>
      </c>
      <c r="P54" s="52">
        <f t="shared" si="8"/>
        <v>4.7276576405762237E-3</v>
      </c>
    </row>
    <row r="55" spans="1:16" ht="20.100000000000001" customHeight="1" x14ac:dyDescent="0.25">
      <c r="A55" s="38" t="s">
        <v>185</v>
      </c>
      <c r="B55" s="19">
        <v>362.08000000000004</v>
      </c>
      <c r="C55" s="140">
        <v>114.06</v>
      </c>
      <c r="D55" s="247">
        <f t="shared" si="11"/>
        <v>9.3758852686633455E-3</v>
      </c>
      <c r="E55" s="215">
        <f t="shared" si="12"/>
        <v>2.933981556507312E-3</v>
      </c>
      <c r="F55" s="52">
        <f>(C55-B55)/B55</f>
        <v>-0.68498674326115783</v>
      </c>
      <c r="H55" s="19">
        <v>102.185</v>
      </c>
      <c r="I55" s="140">
        <v>47.951999999999998</v>
      </c>
      <c r="J55" s="247">
        <f t="shared" si="13"/>
        <v>9.2765725894415098E-3</v>
      </c>
      <c r="K55" s="215">
        <f t="shared" si="14"/>
        <v>4.2225180356520635E-3</v>
      </c>
      <c r="L55" s="52">
        <f t="shared" si="15"/>
        <v>-0.53073347360180068</v>
      </c>
      <c r="N55" s="27">
        <f t="shared" ref="N55:N56" si="19">(H55/B55)*10</f>
        <v>2.8221663720724699</v>
      </c>
      <c r="O55" s="152">
        <f t="shared" ref="O55:O56" si="20">(I55/C55)*10</f>
        <v>4.2041031036296683</v>
      </c>
      <c r="P55" s="52">
        <f t="shared" ref="P55:P56" si="21">(O55-N55)/N55</f>
        <v>0.48967231175048243</v>
      </c>
    </row>
    <row r="56" spans="1:16" ht="20.100000000000001" customHeight="1" x14ac:dyDescent="0.25">
      <c r="A56" s="38" t="s">
        <v>193</v>
      </c>
      <c r="B56" s="19">
        <v>104.96</v>
      </c>
      <c r="C56" s="140">
        <v>89.970000000000013</v>
      </c>
      <c r="D56" s="247">
        <f t="shared" si="11"/>
        <v>2.717888084950576E-3</v>
      </c>
      <c r="E56" s="215">
        <f t="shared" si="12"/>
        <v>2.3143110699540845E-3</v>
      </c>
      <c r="F56" s="52">
        <f t="shared" si="18"/>
        <v>-0.14281631097560957</v>
      </c>
      <c r="H56" s="19">
        <v>46.696000000000005</v>
      </c>
      <c r="I56" s="140">
        <v>45.738</v>
      </c>
      <c r="J56" s="247">
        <f t="shared" si="13"/>
        <v>4.2391626328380956E-3</v>
      </c>
      <c r="K56" s="215">
        <f t="shared" si="14"/>
        <v>4.0275594326546153E-3</v>
      </c>
      <c r="L56" s="52">
        <f t="shared" si="15"/>
        <v>-2.051567586088756E-2</v>
      </c>
      <c r="N56" s="27">
        <f t="shared" si="19"/>
        <v>4.4489329268292686</v>
      </c>
      <c r="O56" s="152">
        <f t="shared" si="20"/>
        <v>5.0836945648549516</v>
      </c>
      <c r="P56" s="52">
        <f t="shared" si="21"/>
        <v>0.14267727755519893</v>
      </c>
    </row>
    <row r="57" spans="1:16" ht="20.100000000000001" customHeight="1" x14ac:dyDescent="0.25">
      <c r="A57" s="38" t="s">
        <v>189</v>
      </c>
      <c r="B57" s="19">
        <v>18.8</v>
      </c>
      <c r="C57" s="140">
        <v>99.79</v>
      </c>
      <c r="D57" s="247">
        <f t="shared" si="11"/>
        <v>4.8681684448428767E-4</v>
      </c>
      <c r="E57" s="215">
        <f t="shared" si="12"/>
        <v>2.5669123226710914E-3</v>
      </c>
      <c r="F57" s="52">
        <f t="shared" ref="F57:F58" si="22">(C57-B57)/B57</f>
        <v>4.3079787234042559</v>
      </c>
      <c r="H57" s="19">
        <v>4.5229999999999997</v>
      </c>
      <c r="I57" s="140">
        <v>35.641999999999996</v>
      </c>
      <c r="J57" s="247">
        <f t="shared" si="13"/>
        <v>4.1060760211424324E-4</v>
      </c>
      <c r="K57" s="215">
        <f t="shared" si="14"/>
        <v>3.1385341138369795E-3</v>
      </c>
      <c r="L57" s="52">
        <f t="shared" si="15"/>
        <v>6.8801680300685382</v>
      </c>
      <c r="N57" s="27">
        <f t="shared" si="16"/>
        <v>2.405851063829787</v>
      </c>
      <c r="O57" s="152">
        <f t="shared" si="17"/>
        <v>3.5717005711995182</v>
      </c>
      <c r="P57" s="52">
        <f t="shared" ref="P57:P58" si="23">(O57-N57)/N57</f>
        <v>0.48458922702964735</v>
      </c>
    </row>
    <row r="58" spans="1:16" ht="20.100000000000001" customHeight="1" x14ac:dyDescent="0.25">
      <c r="A58" s="38" t="s">
        <v>186</v>
      </c>
      <c r="B58" s="19">
        <v>62.7</v>
      </c>
      <c r="C58" s="140">
        <v>99.56</v>
      </c>
      <c r="D58" s="247">
        <f t="shared" si="11"/>
        <v>1.6235859653811083E-3</v>
      </c>
      <c r="E58" s="215">
        <f t="shared" si="12"/>
        <v>2.5609960000514465E-3</v>
      </c>
      <c r="F58" s="52">
        <f t="shared" si="22"/>
        <v>0.58787878787878789</v>
      </c>
      <c r="H58" s="19">
        <v>23.638000000000002</v>
      </c>
      <c r="I58" s="140">
        <v>26.675999999999998</v>
      </c>
      <c r="J58" s="247">
        <f t="shared" si="13"/>
        <v>2.1459081359222823E-3</v>
      </c>
      <c r="K58" s="215">
        <f t="shared" si="14"/>
        <v>2.3490134117253596E-3</v>
      </c>
      <c r="L58" s="52">
        <f t="shared" si="15"/>
        <v>0.12852187156273781</v>
      </c>
      <c r="N58" s="27">
        <f t="shared" si="16"/>
        <v>3.7700159489633172</v>
      </c>
      <c r="O58" s="152">
        <f t="shared" si="17"/>
        <v>2.6793893129770989</v>
      </c>
      <c r="P58" s="52">
        <f t="shared" si="23"/>
        <v>-0.28928966103873377</v>
      </c>
    </row>
    <row r="59" spans="1:16" ht="20.100000000000001" customHeight="1" x14ac:dyDescent="0.25">
      <c r="A59" s="38" t="s">
        <v>212</v>
      </c>
      <c r="B59" s="19">
        <v>19.36</v>
      </c>
      <c r="C59" s="140">
        <v>75.47</v>
      </c>
      <c r="D59" s="247">
        <f t="shared" si="11"/>
        <v>5.0131777176679829E-4</v>
      </c>
      <c r="E59" s="215">
        <f t="shared" si="12"/>
        <v>1.9413255134982186E-3</v>
      </c>
      <c r="F59" s="52">
        <f t="shared" ref="F59:F60" si="24">(C59-B59)/B59</f>
        <v>2.8982438016528924</v>
      </c>
      <c r="H59" s="19">
        <v>14.249000000000001</v>
      </c>
      <c r="I59" s="140">
        <v>26.122</v>
      </c>
      <c r="J59" s="247">
        <f t="shared" si="13"/>
        <v>1.2935546589710042E-3</v>
      </c>
      <c r="K59" s="215">
        <f t="shared" si="14"/>
        <v>2.300229732384535E-3</v>
      </c>
      <c r="L59" s="52">
        <f t="shared" si="15"/>
        <v>0.83325145624254326</v>
      </c>
      <c r="N59" s="27">
        <f t="shared" si="16"/>
        <v>7.3600206611570247</v>
      </c>
      <c r="O59" s="152">
        <f t="shared" si="17"/>
        <v>3.4612428779647542</v>
      </c>
      <c r="P59" s="52">
        <f t="shared" ref="P59" si="25">(O59-N59)/N59</f>
        <v>-0.52972375522915549</v>
      </c>
    </row>
    <row r="60" spans="1:16" ht="20.100000000000001" customHeight="1" x14ac:dyDescent="0.25">
      <c r="A60" s="38" t="s">
        <v>191</v>
      </c>
      <c r="B60" s="19">
        <v>4.6400000000000006</v>
      </c>
      <c r="C60" s="140">
        <v>31.95</v>
      </c>
      <c r="D60" s="247">
        <f t="shared" si="11"/>
        <v>1.2015054034080292E-4</v>
      </c>
      <c r="E60" s="215">
        <f t="shared" si="12"/>
        <v>8.2185438129413126E-4</v>
      </c>
      <c r="F60" s="52">
        <f t="shared" si="24"/>
        <v>5.8857758620689644</v>
      </c>
      <c r="H60" s="19">
        <v>1.5749999999999997</v>
      </c>
      <c r="I60" s="140">
        <v>15.205999999999998</v>
      </c>
      <c r="J60" s="247">
        <f t="shared" si="13"/>
        <v>1.429818645434298E-4</v>
      </c>
      <c r="K60" s="215">
        <f t="shared" si="14"/>
        <v>1.3389975235678444E-3</v>
      </c>
      <c r="L60" s="52">
        <f t="shared" si="15"/>
        <v>8.6546031746031744</v>
      </c>
      <c r="N60" s="27">
        <f t="shared" ref="N60" si="26">(H60/B60)*10</f>
        <v>3.394396551724137</v>
      </c>
      <c r="O60" s="152">
        <f t="shared" ref="O60" si="27">(I60/C60)*10</f>
        <v>4.7593114241001562</v>
      </c>
      <c r="P60" s="52">
        <f t="shared" ref="P60" si="28">(O60-N60)/N60</f>
        <v>0.40210825446506226</v>
      </c>
    </row>
    <row r="61" spans="1:16" ht="20.100000000000001" customHeight="1" thickBot="1" x14ac:dyDescent="0.3">
      <c r="A61" s="8" t="s">
        <v>17</v>
      </c>
      <c r="B61" s="19">
        <f>B62-SUM(B39:B60)</f>
        <v>23.08999999997468</v>
      </c>
      <c r="C61" s="140">
        <f>C62-SUM(C39:C60)</f>
        <v>38.570000000006985</v>
      </c>
      <c r="D61" s="247">
        <f t="shared" si="11"/>
        <v>5.979043052728657E-4</v>
      </c>
      <c r="E61" s="215">
        <f t="shared" si="12"/>
        <v>9.9214158017278198E-4</v>
      </c>
      <c r="F61" s="52">
        <f t="shared" si="18"/>
        <v>0.67042009528147595</v>
      </c>
      <c r="H61" s="19">
        <f>H62-SUM(H39:H60)</f>
        <v>20.793000000001484</v>
      </c>
      <c r="I61" s="140">
        <f>I62-SUM(I39:I60)</f>
        <v>17.92500000000291</v>
      </c>
      <c r="J61" s="247">
        <f t="shared" si="13"/>
        <v>1.8876329583820627E-3</v>
      </c>
      <c r="K61" s="215">
        <f t="shared" si="14"/>
        <v>1.5784250039430168E-3</v>
      </c>
      <c r="L61" s="52">
        <f t="shared" si="15"/>
        <v>-0.13793103448268018</v>
      </c>
      <c r="N61" s="27">
        <f t="shared" si="16"/>
        <v>9.0051970550126832</v>
      </c>
      <c r="O61" s="152">
        <f t="shared" si="17"/>
        <v>4.6473943479387252</v>
      </c>
      <c r="P61" s="52">
        <f t="shared" si="8"/>
        <v>-0.48392086041562143</v>
      </c>
    </row>
    <row r="62" spans="1:16" ht="26.25" customHeight="1" thickBot="1" x14ac:dyDescent="0.3">
      <c r="A62" s="12" t="s">
        <v>18</v>
      </c>
      <c r="B62" s="17">
        <v>38618.219999999987</v>
      </c>
      <c r="C62" s="145">
        <v>38875.5</v>
      </c>
      <c r="D62" s="253">
        <f>SUM(D39:D61)</f>
        <v>0.99999999999999989</v>
      </c>
      <c r="E62" s="254">
        <f>SUM(E39:E61)</f>
        <v>1.0000000000000002</v>
      </c>
      <c r="F62" s="57">
        <f t="shared" si="18"/>
        <v>6.6621403057938317E-3</v>
      </c>
      <c r="G62" s="1"/>
      <c r="H62" s="17">
        <v>11015.383000000002</v>
      </c>
      <c r="I62" s="145">
        <v>11356.257</v>
      </c>
      <c r="J62" s="253">
        <f>SUM(J39:J61)</f>
        <v>0.99999999999999967</v>
      </c>
      <c r="K62" s="254">
        <f>SUM(K39:K61)</f>
        <v>1.0000000000000004</v>
      </c>
      <c r="L62" s="57">
        <f t="shared" si="15"/>
        <v>3.0945269901191626E-2</v>
      </c>
      <c r="M62" s="1"/>
      <c r="N62" s="29">
        <f t="shared" si="16"/>
        <v>2.8523797834286526</v>
      </c>
      <c r="O62" s="146">
        <f t="shared" si="17"/>
        <v>2.9211860940695296</v>
      </c>
      <c r="P62" s="57">
        <f t="shared" si="8"/>
        <v>2.4122422631312278E-2</v>
      </c>
    </row>
    <row r="64" spans="1:16" ht="15.75" thickBot="1" x14ac:dyDescent="0.3"/>
    <row r="65" spans="1:16" x14ac:dyDescent="0.25">
      <c r="A65" s="361" t="s">
        <v>15</v>
      </c>
      <c r="B65" s="349" t="s">
        <v>1</v>
      </c>
      <c r="C65" s="347"/>
      <c r="D65" s="349" t="s">
        <v>104</v>
      </c>
      <c r="E65" s="347"/>
      <c r="F65" s="130" t="s">
        <v>0</v>
      </c>
      <c r="H65" s="359" t="s">
        <v>19</v>
      </c>
      <c r="I65" s="360"/>
      <c r="J65" s="349" t="s">
        <v>104</v>
      </c>
      <c r="K65" s="350"/>
      <c r="L65" s="130" t="s">
        <v>0</v>
      </c>
      <c r="N65" s="357" t="s">
        <v>22</v>
      </c>
      <c r="O65" s="347"/>
      <c r="P65" s="130" t="s">
        <v>0</v>
      </c>
    </row>
    <row r="66" spans="1:16" x14ac:dyDescent="0.25">
      <c r="A66" s="362"/>
      <c r="B66" s="352" t="str">
        <f>B5</f>
        <v>jan-fev</v>
      </c>
      <c r="C66" s="354"/>
      <c r="D66" s="352" t="str">
        <f>B5</f>
        <v>jan-fev</v>
      </c>
      <c r="E66" s="354"/>
      <c r="F66" s="131" t="str">
        <f>F37</f>
        <v>2024/2023</v>
      </c>
      <c r="H66" s="355" t="str">
        <f>B5</f>
        <v>jan-fev</v>
      </c>
      <c r="I66" s="354"/>
      <c r="J66" s="352" t="str">
        <f>B5</f>
        <v>jan-fev</v>
      </c>
      <c r="K66" s="353"/>
      <c r="L66" s="131" t="str">
        <f>L37</f>
        <v>2024/2023</v>
      </c>
      <c r="N66" s="355" t="str">
        <f>B5</f>
        <v>jan-fev</v>
      </c>
      <c r="O66" s="353"/>
      <c r="P66" s="131" t="str">
        <f>P37</f>
        <v>2024/2023</v>
      </c>
    </row>
    <row r="67" spans="1:16" ht="19.5" customHeight="1" thickBot="1" x14ac:dyDescent="0.3">
      <c r="A67" s="363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160</v>
      </c>
      <c r="B68" s="39">
        <v>12059.5</v>
      </c>
      <c r="C68" s="147">
        <v>17946.330000000002</v>
      </c>
      <c r="D68" s="247">
        <f>B68/$B$96</f>
        <v>0.21085401163766579</v>
      </c>
      <c r="E68" s="246">
        <f>C68/$C$96</f>
        <v>0.25339513014747939</v>
      </c>
      <c r="F68" s="61">
        <f t="shared" ref="F68:F75" si="29">(C68-B68)/B68</f>
        <v>0.4881487623865004</v>
      </c>
      <c r="H68" s="19">
        <v>4545.2439999999997</v>
      </c>
      <c r="I68" s="147">
        <v>5866.4440000000004</v>
      </c>
      <c r="J68" s="245">
        <f>H68/$H$96</f>
        <v>0.19774077736710516</v>
      </c>
      <c r="K68" s="246">
        <f>I68/$I$96</f>
        <v>0.2357977857024027</v>
      </c>
      <c r="L68" s="61">
        <f t="shared" ref="L68:L96" si="30">(I68-H68)/H68</f>
        <v>0.29067746418014101</v>
      </c>
      <c r="N68" s="41">
        <f t="shared" ref="N68:N96" si="31">(H68/B68)*10</f>
        <v>3.7690152991417554</v>
      </c>
      <c r="O68" s="149">
        <f t="shared" ref="O68:O96" si="32">(I68/C68)*10</f>
        <v>3.2688822728658167</v>
      </c>
      <c r="P68" s="61">
        <f t="shared" si="8"/>
        <v>-0.1326959395441627</v>
      </c>
    </row>
    <row r="69" spans="1:16" ht="20.100000000000001" customHeight="1" x14ac:dyDescent="0.25">
      <c r="A69" s="38" t="s">
        <v>161</v>
      </c>
      <c r="B69" s="19">
        <v>9924.82</v>
      </c>
      <c r="C69" s="140">
        <v>12870.83</v>
      </c>
      <c r="D69" s="247">
        <f t="shared" ref="D69:D95" si="33">B69/$B$96</f>
        <v>0.17353025513344153</v>
      </c>
      <c r="E69" s="215">
        <f t="shared" ref="E69:E95" si="34">C69/$C$96</f>
        <v>0.18173106384180396</v>
      </c>
      <c r="F69" s="52">
        <f t="shared" si="29"/>
        <v>0.29683258739201318</v>
      </c>
      <c r="H69" s="19">
        <v>4500.2029999999995</v>
      </c>
      <c r="I69" s="140">
        <v>5028.2479999999996</v>
      </c>
      <c r="J69" s="214">
        <f t="shared" ref="J69:J96" si="35">H69/$H$96</f>
        <v>0.1957812692849446</v>
      </c>
      <c r="K69" s="215">
        <f t="shared" ref="K69:K96" si="36">I69/$I$96</f>
        <v>0.20210705912517613</v>
      </c>
      <c r="L69" s="52">
        <f t="shared" si="30"/>
        <v>0.11733804008396957</v>
      </c>
      <c r="N69" s="40">
        <f t="shared" si="31"/>
        <v>4.5342918057959736</v>
      </c>
      <c r="O69" s="143">
        <f t="shared" si="32"/>
        <v>3.9067006556686708</v>
      </c>
      <c r="P69" s="52">
        <f t="shared" si="8"/>
        <v>-0.13840996058636595</v>
      </c>
    </row>
    <row r="70" spans="1:16" ht="20.100000000000001" customHeight="1" x14ac:dyDescent="0.25">
      <c r="A70" s="38" t="s">
        <v>163</v>
      </c>
      <c r="B70" s="19">
        <v>9399.9</v>
      </c>
      <c r="C70" s="140">
        <v>8224.26</v>
      </c>
      <c r="D70" s="247">
        <f t="shared" si="33"/>
        <v>0.16435230515302413</v>
      </c>
      <c r="E70" s="215">
        <f t="shared" si="34"/>
        <v>0.11612332064921957</v>
      </c>
      <c r="F70" s="52">
        <f t="shared" si="29"/>
        <v>-0.12506941563208113</v>
      </c>
      <c r="H70" s="19">
        <v>3777.2119999999995</v>
      </c>
      <c r="I70" s="140">
        <v>3484.0189999999998</v>
      </c>
      <c r="J70" s="214">
        <f t="shared" si="35"/>
        <v>0.1643275558276647</v>
      </c>
      <c r="K70" s="215">
        <f t="shared" si="36"/>
        <v>0.14003780919840011</v>
      </c>
      <c r="L70" s="52">
        <f t="shared" si="30"/>
        <v>-7.7621536731324534E-2</v>
      </c>
      <c r="N70" s="40">
        <f t="shared" si="31"/>
        <v>4.0183533867381565</v>
      </c>
      <c r="O70" s="143">
        <f t="shared" si="32"/>
        <v>4.2362704972848615</v>
      </c>
      <c r="P70" s="52">
        <f t="shared" si="8"/>
        <v>5.4230449533358809E-2</v>
      </c>
    </row>
    <row r="71" spans="1:16" ht="20.100000000000001" customHeight="1" x14ac:dyDescent="0.25">
      <c r="A71" s="38" t="s">
        <v>162</v>
      </c>
      <c r="B71" s="19">
        <v>5977.5199999999986</v>
      </c>
      <c r="C71" s="140">
        <v>5870.0400000000009</v>
      </c>
      <c r="D71" s="247">
        <f t="shared" si="33"/>
        <v>0.1045137917529234</v>
      </c>
      <c r="E71" s="215">
        <f t="shared" si="34"/>
        <v>8.2882659004426526E-2</v>
      </c>
      <c r="F71" s="52">
        <f t="shared" si="29"/>
        <v>-1.7980701026512294E-2</v>
      </c>
      <c r="H71" s="19">
        <v>2115.5140000000001</v>
      </c>
      <c r="I71" s="140">
        <v>2197.9839999999999</v>
      </c>
      <c r="J71" s="214">
        <f t="shared" si="35"/>
        <v>9.2035407316085602E-2</v>
      </c>
      <c r="K71" s="215">
        <f t="shared" si="36"/>
        <v>8.8346494095794634E-2</v>
      </c>
      <c r="L71" s="52">
        <f t="shared" si="30"/>
        <v>3.8983433813248126E-2</v>
      </c>
      <c r="N71" s="40">
        <f t="shared" si="31"/>
        <v>3.5391165566991001</v>
      </c>
      <c r="O71" s="143">
        <f t="shared" si="32"/>
        <v>3.7444106002684814</v>
      </c>
      <c r="P71" s="52">
        <f t="shared" si="8"/>
        <v>5.80071439525736E-2</v>
      </c>
    </row>
    <row r="72" spans="1:16" ht="20.100000000000001" customHeight="1" x14ac:dyDescent="0.25">
      <c r="A72" s="38" t="s">
        <v>167</v>
      </c>
      <c r="B72" s="19">
        <v>6204.51</v>
      </c>
      <c r="C72" s="140">
        <v>4545.2800000000007</v>
      </c>
      <c r="D72" s="247">
        <f t="shared" si="33"/>
        <v>0.1084825924578974</v>
      </c>
      <c r="E72" s="215">
        <f t="shared" si="34"/>
        <v>6.4177568180053254E-2</v>
      </c>
      <c r="F72" s="52">
        <f t="shared" si="29"/>
        <v>-0.26742321311433126</v>
      </c>
      <c r="H72" s="19">
        <v>3032.826</v>
      </c>
      <c r="I72" s="140">
        <v>2163.0320000000002</v>
      </c>
      <c r="J72" s="214">
        <f t="shared" si="35"/>
        <v>0.13194305319124081</v>
      </c>
      <c r="K72" s="215">
        <f t="shared" si="36"/>
        <v>8.6941621875780195E-2</v>
      </c>
      <c r="L72" s="52">
        <f t="shared" si="30"/>
        <v>-0.28679324168283965</v>
      </c>
      <c r="N72" s="40">
        <f t="shared" si="31"/>
        <v>4.8880991407862986</v>
      </c>
      <c r="O72" s="143">
        <f t="shared" si="32"/>
        <v>4.758853139960574</v>
      </c>
      <c r="P72" s="52">
        <f t="shared" ref="P72:P75" si="37">(O72-N72)/N72</f>
        <v>-2.6440953242395589E-2</v>
      </c>
    </row>
    <row r="73" spans="1:16" ht="20.100000000000001" customHeight="1" x14ac:dyDescent="0.25">
      <c r="A73" s="38" t="s">
        <v>172</v>
      </c>
      <c r="B73" s="19">
        <v>2539.4500000000003</v>
      </c>
      <c r="C73" s="140">
        <v>11761.89</v>
      </c>
      <c r="D73" s="247">
        <f t="shared" si="33"/>
        <v>4.4400946959100331E-2</v>
      </c>
      <c r="E73" s="215">
        <f t="shared" si="34"/>
        <v>0.16607326664172206</v>
      </c>
      <c r="F73" s="52">
        <f t="shared" si="29"/>
        <v>3.6316682746263944</v>
      </c>
      <c r="H73" s="19">
        <v>529.06399999999996</v>
      </c>
      <c r="I73" s="140">
        <v>2162.0949999999998</v>
      </c>
      <c r="J73" s="214">
        <f t="shared" si="35"/>
        <v>2.3016922003956251E-2</v>
      </c>
      <c r="K73" s="215">
        <f t="shared" si="36"/>
        <v>8.6903959788627708E-2</v>
      </c>
      <c r="L73" s="52">
        <f t="shared" si="30"/>
        <v>3.0866416917423982</v>
      </c>
      <c r="N73" s="40">
        <f t="shared" si="31"/>
        <v>2.0833802595050104</v>
      </c>
      <c r="O73" s="143">
        <f t="shared" si="32"/>
        <v>1.8382207281312781</v>
      </c>
      <c r="P73" s="52">
        <f t="shared" si="37"/>
        <v>-0.11767392450573551</v>
      </c>
    </row>
    <row r="74" spans="1:16" ht="20.100000000000001" customHeight="1" x14ac:dyDescent="0.25">
      <c r="A74" s="38" t="s">
        <v>176</v>
      </c>
      <c r="B74" s="19">
        <v>237.85999999999999</v>
      </c>
      <c r="C74" s="140">
        <v>238.39</v>
      </c>
      <c r="D74" s="247">
        <f t="shared" si="33"/>
        <v>4.1588569350416837E-3</v>
      </c>
      <c r="E74" s="215">
        <f t="shared" si="34"/>
        <v>3.3659731586267276E-3</v>
      </c>
      <c r="F74" s="52">
        <f t="shared" si="29"/>
        <v>2.2282014630454938E-3</v>
      </c>
      <c r="H74" s="19">
        <v>466.27400000000006</v>
      </c>
      <c r="I74" s="140">
        <v>479.62500000000006</v>
      </c>
      <c r="J74" s="214">
        <f t="shared" si="35"/>
        <v>2.0285243922233794E-2</v>
      </c>
      <c r="K74" s="215">
        <f t="shared" si="36"/>
        <v>1.9278205496807758E-2</v>
      </c>
      <c r="L74" s="52">
        <f t="shared" si="30"/>
        <v>2.8633378657184398E-2</v>
      </c>
      <c r="N74" s="40">
        <f t="shared" si="31"/>
        <v>19.602875641133444</v>
      </c>
      <c r="O74" s="143">
        <f t="shared" si="32"/>
        <v>20.119342254289194</v>
      </c>
      <c r="P74" s="52">
        <f t="shared" si="37"/>
        <v>2.6346471946800933E-2</v>
      </c>
    </row>
    <row r="75" spans="1:16" ht="20.100000000000001" customHeight="1" x14ac:dyDescent="0.25">
      <c r="A75" s="38" t="s">
        <v>183</v>
      </c>
      <c r="B75" s="19">
        <v>243.71</v>
      </c>
      <c r="C75" s="140">
        <v>463.74</v>
      </c>
      <c r="D75" s="247">
        <f t="shared" si="33"/>
        <v>4.2611411066972539E-3</v>
      </c>
      <c r="E75" s="215">
        <f t="shared" si="34"/>
        <v>6.547826639462892E-3</v>
      </c>
      <c r="F75" s="52">
        <f t="shared" si="29"/>
        <v>0.90283533708095687</v>
      </c>
      <c r="H75" s="19">
        <v>215.54599999999999</v>
      </c>
      <c r="I75" s="140">
        <v>455.63</v>
      </c>
      <c r="J75" s="214">
        <f t="shared" si="35"/>
        <v>9.3773257493701221E-3</v>
      </c>
      <c r="K75" s="215">
        <f t="shared" si="36"/>
        <v>1.8313742549930713E-2</v>
      </c>
      <c r="L75" s="52">
        <f t="shared" si="30"/>
        <v>1.113841129039741</v>
      </c>
      <c r="N75" s="40">
        <f t="shared" si="31"/>
        <v>8.8443642033564469</v>
      </c>
      <c r="O75" s="143">
        <f t="shared" si="32"/>
        <v>9.8251175227498173</v>
      </c>
      <c r="P75" s="52">
        <f t="shared" si="37"/>
        <v>0.11089020045343376</v>
      </c>
    </row>
    <row r="76" spans="1:16" ht="20.100000000000001" customHeight="1" x14ac:dyDescent="0.25">
      <c r="A76" s="38" t="s">
        <v>178</v>
      </c>
      <c r="B76" s="19">
        <v>1070.6799999999998</v>
      </c>
      <c r="C76" s="140">
        <v>920.32999999999981</v>
      </c>
      <c r="D76" s="247">
        <f t="shared" si="33"/>
        <v>1.8720276394561631E-2</v>
      </c>
      <c r="E76" s="215">
        <f t="shared" si="34"/>
        <v>1.2994698087499207E-2</v>
      </c>
      <c r="F76" s="52">
        <f t="shared" ref="F76:F81" si="38">(C76-B76)/B76</f>
        <v>-0.14042477677737517</v>
      </c>
      <c r="H76" s="19">
        <v>368.76099999999997</v>
      </c>
      <c r="I76" s="140">
        <v>406.12900000000002</v>
      </c>
      <c r="J76" s="214">
        <f t="shared" si="35"/>
        <v>1.6042942205670603E-2</v>
      </c>
      <c r="K76" s="215">
        <f t="shared" si="36"/>
        <v>1.6324083023639382E-2</v>
      </c>
      <c r="L76" s="52">
        <f t="shared" si="30"/>
        <v>0.10133392630999496</v>
      </c>
      <c r="N76" s="40">
        <f t="shared" si="31"/>
        <v>3.4441756640639598</v>
      </c>
      <c r="O76" s="143">
        <f t="shared" si="32"/>
        <v>4.4128627774819913</v>
      </c>
      <c r="P76" s="52">
        <f t="shared" ref="P76:P81" si="39">(O76-N76)/N76</f>
        <v>0.28125368967825171</v>
      </c>
    </row>
    <row r="77" spans="1:16" ht="20.100000000000001" customHeight="1" x14ac:dyDescent="0.25">
      <c r="A77" s="38" t="s">
        <v>181</v>
      </c>
      <c r="B77" s="19">
        <v>1066.43</v>
      </c>
      <c r="C77" s="140">
        <v>1368.7</v>
      </c>
      <c r="D77" s="247">
        <f t="shared" si="33"/>
        <v>1.8645967380965706E-2</v>
      </c>
      <c r="E77" s="215">
        <f t="shared" si="34"/>
        <v>1.9325506364412947E-2</v>
      </c>
      <c r="F77" s="52">
        <f t="shared" si="38"/>
        <v>0.28344101347486472</v>
      </c>
      <c r="H77" s="19">
        <v>365.66199999999998</v>
      </c>
      <c r="I77" s="140">
        <v>373.42900000000003</v>
      </c>
      <c r="J77" s="214">
        <f t="shared" si="35"/>
        <v>1.5908120253524435E-2</v>
      </c>
      <c r="K77" s="215">
        <f t="shared" si="36"/>
        <v>1.5009728434646702E-2</v>
      </c>
      <c r="L77" s="52">
        <f t="shared" si="30"/>
        <v>2.1240927413841343E-2</v>
      </c>
      <c r="N77" s="40">
        <f t="shared" si="31"/>
        <v>3.4288420243241462</v>
      </c>
      <c r="O77" s="143">
        <f t="shared" si="32"/>
        <v>2.7283480675093159</v>
      </c>
      <c r="P77" s="52">
        <f t="shared" si="39"/>
        <v>-0.20429461370501709</v>
      </c>
    </row>
    <row r="78" spans="1:16" ht="20.100000000000001" customHeight="1" x14ac:dyDescent="0.25">
      <c r="A78" s="38" t="s">
        <v>180</v>
      </c>
      <c r="B78" s="19">
        <v>470.53000000000003</v>
      </c>
      <c r="C78" s="140">
        <v>569.76</v>
      </c>
      <c r="D78" s="247">
        <f t="shared" si="33"/>
        <v>8.2269694511274E-3</v>
      </c>
      <c r="E78" s="215">
        <f t="shared" si="34"/>
        <v>8.0447873940147005E-3</v>
      </c>
      <c r="F78" s="52">
        <f t="shared" si="38"/>
        <v>0.21088984761864271</v>
      </c>
      <c r="H78" s="19">
        <v>297.48099999999999</v>
      </c>
      <c r="I78" s="140">
        <v>371.38100000000003</v>
      </c>
      <c r="J78" s="214">
        <f t="shared" si="35"/>
        <v>1.2941906791350216E-2</v>
      </c>
      <c r="K78" s="215">
        <f t="shared" si="36"/>
        <v>1.492741044693242E-2</v>
      </c>
      <c r="L78" s="52">
        <f t="shared" si="30"/>
        <v>0.24841922677414705</v>
      </c>
      <c r="N78" s="40">
        <f t="shared" si="31"/>
        <v>6.3222536288865738</v>
      </c>
      <c r="O78" s="143">
        <f t="shared" si="32"/>
        <v>6.5182006458859876</v>
      </c>
      <c r="P78" s="52">
        <f t="shared" si="39"/>
        <v>3.0993223065921578E-2</v>
      </c>
    </row>
    <row r="79" spans="1:16" ht="20.100000000000001" customHeight="1" x14ac:dyDescent="0.25">
      <c r="A79" s="38" t="s">
        <v>169</v>
      </c>
      <c r="B79" s="19">
        <v>1872.0199999999998</v>
      </c>
      <c r="C79" s="140">
        <v>555.22</v>
      </c>
      <c r="D79" s="247">
        <f t="shared" si="33"/>
        <v>3.2731284619258103E-2</v>
      </c>
      <c r="E79" s="215">
        <f t="shared" si="34"/>
        <v>7.839488305435344E-3</v>
      </c>
      <c r="F79" s="52">
        <f t="shared" si="38"/>
        <v>-0.70341128834093647</v>
      </c>
      <c r="H79" s="19">
        <v>785.43600000000015</v>
      </c>
      <c r="I79" s="140">
        <v>317.685</v>
      </c>
      <c r="J79" s="214">
        <f t="shared" si="35"/>
        <v>3.4170382318773132E-2</v>
      </c>
      <c r="K79" s="215">
        <f t="shared" si="36"/>
        <v>1.27691357065486E-2</v>
      </c>
      <c r="L79" s="52">
        <f t="shared" si="30"/>
        <v>-0.59553038057843044</v>
      </c>
      <c r="N79" s="40">
        <f t="shared" si="31"/>
        <v>4.1956603027745443</v>
      </c>
      <c r="O79" s="143">
        <f t="shared" si="32"/>
        <v>5.7217859587190656</v>
      </c>
      <c r="P79" s="52">
        <f t="shared" si="39"/>
        <v>0.36373908891892681</v>
      </c>
    </row>
    <row r="80" spans="1:16" ht="20.100000000000001" customHeight="1" x14ac:dyDescent="0.25">
      <c r="A80" s="38" t="s">
        <v>205</v>
      </c>
      <c r="B80" s="19">
        <v>1887.04</v>
      </c>
      <c r="C80" s="140">
        <v>796.56</v>
      </c>
      <c r="D80" s="247">
        <f t="shared" si="33"/>
        <v>3.2993901415543002E-2</v>
      </c>
      <c r="E80" s="215">
        <f t="shared" si="34"/>
        <v>1.1247114305280029E-2</v>
      </c>
      <c r="F80" s="52">
        <f t="shared" si="38"/>
        <v>-0.57787858232999834</v>
      </c>
      <c r="H80" s="19">
        <v>430.35200000000003</v>
      </c>
      <c r="I80" s="140">
        <v>200.42599999999999</v>
      </c>
      <c r="J80" s="214">
        <f t="shared" si="35"/>
        <v>1.8722457808973171E-2</v>
      </c>
      <c r="K80" s="215">
        <f t="shared" si="36"/>
        <v>8.0559887722766559E-3</v>
      </c>
      <c r="L80" s="52">
        <f t="shared" si="30"/>
        <v>-0.53427426850578141</v>
      </c>
      <c r="N80" s="40">
        <f t="shared" si="31"/>
        <v>2.2805663896896728</v>
      </c>
      <c r="O80" s="143">
        <f t="shared" si="32"/>
        <v>2.5161444210103445</v>
      </c>
      <c r="P80" s="52">
        <f t="shared" si="39"/>
        <v>0.10329803700769609</v>
      </c>
    </row>
    <row r="81" spans="1:16" ht="20.100000000000001" customHeight="1" x14ac:dyDescent="0.25">
      <c r="A81" s="38" t="s">
        <v>195</v>
      </c>
      <c r="B81" s="19">
        <v>406.05999999999995</v>
      </c>
      <c r="C81" s="140">
        <v>610.12</v>
      </c>
      <c r="D81" s="247">
        <f t="shared" si="33"/>
        <v>7.0997454260616575E-3</v>
      </c>
      <c r="E81" s="215">
        <f t="shared" si="34"/>
        <v>8.6146547403051273E-3</v>
      </c>
      <c r="F81" s="52">
        <f t="shared" si="38"/>
        <v>0.50253657095010607</v>
      </c>
      <c r="H81" s="19">
        <v>88.296999999999997</v>
      </c>
      <c r="I81" s="140">
        <v>138.67200000000003</v>
      </c>
      <c r="J81" s="214">
        <f t="shared" si="35"/>
        <v>3.8413597640045917E-3</v>
      </c>
      <c r="K81" s="215">
        <f t="shared" si="36"/>
        <v>5.5738281212474863E-3</v>
      </c>
      <c r="L81" s="52">
        <f t="shared" si="30"/>
        <v>0.57051768463254726</v>
      </c>
      <c r="N81" s="40">
        <f t="shared" si="31"/>
        <v>2.1744816037038865</v>
      </c>
      <c r="O81" s="143">
        <f t="shared" si="32"/>
        <v>2.272864354553203</v>
      </c>
      <c r="P81" s="52">
        <f t="shared" si="39"/>
        <v>4.5244232318055466E-2</v>
      </c>
    </row>
    <row r="82" spans="1:16" ht="20.100000000000001" customHeight="1" x14ac:dyDescent="0.25">
      <c r="A82" s="38" t="s">
        <v>204</v>
      </c>
      <c r="B82" s="19">
        <v>80.94</v>
      </c>
      <c r="C82" s="140">
        <v>124.08999999999999</v>
      </c>
      <c r="D82" s="247">
        <f t="shared" si="33"/>
        <v>1.4151933083421924E-3</v>
      </c>
      <c r="E82" s="215">
        <f t="shared" si="34"/>
        <v>1.7521020565207878E-3</v>
      </c>
      <c r="F82" s="52">
        <f t="shared" ref="F82:F93" si="40">(C82-B82)/B82</f>
        <v>0.53311094638003453</v>
      </c>
      <c r="H82" s="19">
        <v>56.772999999999989</v>
      </c>
      <c r="I82" s="140">
        <v>104.771</v>
      </c>
      <c r="J82" s="214">
        <f t="shared" si="35"/>
        <v>2.4699085799272076E-3</v>
      </c>
      <c r="K82" s="215">
        <f t="shared" si="36"/>
        <v>4.211200141998531E-3</v>
      </c>
      <c r="L82" s="52">
        <f t="shared" si="30"/>
        <v>0.84543709157522096</v>
      </c>
      <c r="N82" s="40">
        <f t="shared" si="31"/>
        <v>7.0142080553496413</v>
      </c>
      <c r="O82" s="143">
        <f t="shared" si="32"/>
        <v>8.4431461036344597</v>
      </c>
      <c r="P82" s="52">
        <f t="shared" ref="P82:P87" si="41">(O82-N82)/N82</f>
        <v>0.20372051085581738</v>
      </c>
    </row>
    <row r="83" spans="1:16" ht="20.100000000000001" customHeight="1" x14ac:dyDescent="0.25">
      <c r="A83" s="38" t="s">
        <v>215</v>
      </c>
      <c r="B83" s="19">
        <v>25.25</v>
      </c>
      <c r="C83" s="140">
        <v>128.38999999999999</v>
      </c>
      <c r="D83" s="247">
        <f t="shared" si="33"/>
        <v>4.4148296312874173E-4</v>
      </c>
      <c r="E83" s="215">
        <f t="shared" si="34"/>
        <v>1.8128163674486577E-3</v>
      </c>
      <c r="F83" s="52">
        <f t="shared" si="40"/>
        <v>4.0847524752475239</v>
      </c>
      <c r="H83" s="19">
        <v>13.491</v>
      </c>
      <c r="I83" s="140">
        <v>84.318999999999988</v>
      </c>
      <c r="J83" s="214">
        <f t="shared" si="35"/>
        <v>5.8692576844270982E-4</v>
      </c>
      <c r="K83" s="215">
        <f t="shared" si="36"/>
        <v>3.3891457060939963E-3</v>
      </c>
      <c r="L83" s="52">
        <f t="shared" si="30"/>
        <v>5.250018530872433</v>
      </c>
      <c r="N83" s="40">
        <f t="shared" si="31"/>
        <v>5.3429702970297033</v>
      </c>
      <c r="O83" s="143">
        <f t="shared" si="32"/>
        <v>6.567411792195653</v>
      </c>
      <c r="P83" s="52">
        <f t="shared" si="41"/>
        <v>0.22916868840664315</v>
      </c>
    </row>
    <row r="84" spans="1:16" ht="20.100000000000001" customHeight="1" x14ac:dyDescent="0.25">
      <c r="A84" s="38" t="s">
        <v>198</v>
      </c>
      <c r="B84" s="19">
        <v>408.71</v>
      </c>
      <c r="C84" s="140">
        <v>1210.9600000000003</v>
      </c>
      <c r="D84" s="247">
        <f t="shared" si="33"/>
        <v>7.1460792815979416E-3</v>
      </c>
      <c r="E84" s="215">
        <f t="shared" si="34"/>
        <v>1.7098279525863597E-2</v>
      </c>
      <c r="F84" s="52">
        <f t="shared" si="40"/>
        <v>1.9628832179295839</v>
      </c>
      <c r="H84" s="19">
        <v>92.670999999999992</v>
      </c>
      <c r="I84" s="140">
        <v>79.592000000000013</v>
      </c>
      <c r="J84" s="214">
        <f t="shared" si="35"/>
        <v>4.031650573519706E-3</v>
      </c>
      <c r="K84" s="215">
        <f t="shared" si="36"/>
        <v>3.1991471084741687E-3</v>
      </c>
      <c r="L84" s="52">
        <f t="shared" si="30"/>
        <v>-0.14113368799300732</v>
      </c>
      <c r="N84" s="40">
        <f t="shared" si="31"/>
        <v>2.2674023145995941</v>
      </c>
      <c r="O84" s="143">
        <f t="shared" si="32"/>
        <v>0.65726365858492442</v>
      </c>
      <c r="P84" s="52">
        <f t="shared" si="41"/>
        <v>-0.71012481801184368</v>
      </c>
    </row>
    <row r="85" spans="1:16" ht="20.100000000000001" customHeight="1" x14ac:dyDescent="0.25">
      <c r="A85" s="38" t="s">
        <v>214</v>
      </c>
      <c r="B85" s="19">
        <v>136.47</v>
      </c>
      <c r="C85" s="140">
        <v>25.92</v>
      </c>
      <c r="D85" s="247">
        <f t="shared" si="33"/>
        <v>2.3861061377496787E-3</v>
      </c>
      <c r="E85" s="215">
        <f t="shared" si="34"/>
        <v>3.6598021843032338E-4</v>
      </c>
      <c r="F85" s="52">
        <f t="shared" si="40"/>
        <v>-0.81006814684546058</v>
      </c>
      <c r="H85" s="19">
        <v>94.685000000000016</v>
      </c>
      <c r="I85" s="140">
        <v>74.595999999999989</v>
      </c>
      <c r="J85" s="214">
        <f t="shared" si="35"/>
        <v>4.1192696156695562E-3</v>
      </c>
      <c r="K85" s="215">
        <f t="shared" si="36"/>
        <v>2.9983362361008523E-3</v>
      </c>
      <c r="L85" s="52">
        <f t="shared" si="30"/>
        <v>-0.21216665786555444</v>
      </c>
      <c r="N85" s="40">
        <f t="shared" si="31"/>
        <v>6.9381549058401131</v>
      </c>
      <c r="O85" s="143">
        <f t="shared" si="32"/>
        <v>28.779320987654312</v>
      </c>
      <c r="P85" s="52">
        <f t="shared" si="41"/>
        <v>3.1479790201036946</v>
      </c>
    </row>
    <row r="86" spans="1:16" ht="20.100000000000001" customHeight="1" x14ac:dyDescent="0.25">
      <c r="A86" s="38" t="s">
        <v>199</v>
      </c>
      <c r="B86" s="19">
        <v>256.52</v>
      </c>
      <c r="C86" s="140">
        <v>223.68</v>
      </c>
      <c r="D86" s="247">
        <f t="shared" si="33"/>
        <v>4.4851172159122701E-3</v>
      </c>
      <c r="E86" s="215">
        <f t="shared" si="34"/>
        <v>3.1582737368246422E-3</v>
      </c>
      <c r="F86" s="52">
        <f t="shared" si="40"/>
        <v>-0.12802120692343669</v>
      </c>
      <c r="H86" s="19">
        <v>123.58500000000001</v>
      </c>
      <c r="I86" s="140">
        <v>69.671000000000006</v>
      </c>
      <c r="J86" s="214">
        <f t="shared" si="35"/>
        <v>5.3765637160323393E-3</v>
      </c>
      <c r="K86" s="215">
        <f t="shared" si="36"/>
        <v>2.8003791611531789E-3</v>
      </c>
      <c r="L86" s="52">
        <f t="shared" si="30"/>
        <v>-0.43625035400736334</v>
      </c>
      <c r="N86" s="40">
        <f t="shared" si="31"/>
        <v>4.8177530017152668</v>
      </c>
      <c r="O86" s="143">
        <f t="shared" si="32"/>
        <v>3.1147621602288988</v>
      </c>
      <c r="P86" s="52">
        <f t="shared" si="41"/>
        <v>-0.35348238917189223</v>
      </c>
    </row>
    <row r="87" spans="1:16" ht="20.100000000000001" customHeight="1" x14ac:dyDescent="0.25">
      <c r="A87" s="38" t="s">
        <v>200</v>
      </c>
      <c r="B87" s="19">
        <v>156.99999999999997</v>
      </c>
      <c r="C87" s="140">
        <v>147.57999999999998</v>
      </c>
      <c r="D87" s="247">
        <f t="shared" si="33"/>
        <v>2.7450623846024731E-3</v>
      </c>
      <c r="E87" s="215">
        <f t="shared" si="34"/>
        <v>2.0837716294732681E-3</v>
      </c>
      <c r="F87" s="52">
        <f t="shared" si="40"/>
        <v>-5.9999999999999928E-2</v>
      </c>
      <c r="H87" s="19">
        <v>50.195</v>
      </c>
      <c r="I87" s="140">
        <v>65.001000000000005</v>
      </c>
      <c r="J87" s="214">
        <f t="shared" si="35"/>
        <v>2.1837327808896167E-3</v>
      </c>
      <c r="K87" s="215">
        <f t="shared" si="36"/>
        <v>2.612671640339851E-3</v>
      </c>
      <c r="L87" s="52">
        <f t="shared" si="30"/>
        <v>0.29496961848789727</v>
      </c>
      <c r="N87" s="40">
        <f t="shared" si="31"/>
        <v>3.197133757961784</v>
      </c>
      <c r="O87" s="143">
        <f t="shared" si="32"/>
        <v>4.4044585987261158</v>
      </c>
      <c r="P87" s="52">
        <f t="shared" si="41"/>
        <v>0.37762725371052902</v>
      </c>
    </row>
    <row r="88" spans="1:16" ht="20.100000000000001" customHeight="1" x14ac:dyDescent="0.25">
      <c r="A88" s="38" t="s">
        <v>194</v>
      </c>
      <c r="B88" s="19">
        <v>211.74</v>
      </c>
      <c r="C88" s="140">
        <v>166.64000000000001</v>
      </c>
      <c r="D88" s="247">
        <f t="shared" si="33"/>
        <v>3.7021624797180111E-3</v>
      </c>
      <c r="E88" s="215">
        <f t="shared" si="34"/>
        <v>2.3528913425628507E-3</v>
      </c>
      <c r="F88" s="52">
        <f t="shared" si="40"/>
        <v>-0.21299707188060826</v>
      </c>
      <c r="H88" s="19">
        <v>89.509</v>
      </c>
      <c r="I88" s="140">
        <v>62.550000000000011</v>
      </c>
      <c r="J88" s="214">
        <f t="shared" si="35"/>
        <v>3.8940878072447195E-3</v>
      </c>
      <c r="K88" s="215">
        <f t="shared" si="36"/>
        <v>2.5141553376603083E-3</v>
      </c>
      <c r="L88" s="52">
        <f t="shared" si="30"/>
        <v>-0.30118759007474094</v>
      </c>
      <c r="N88" s="40">
        <f t="shared" ref="N88:N93" si="42">(H88/B88)*10</f>
        <v>4.2273070747142718</v>
      </c>
      <c r="O88" s="143">
        <f t="shared" ref="O88:O93" si="43">(I88/C88)*10</f>
        <v>3.7536005760921753</v>
      </c>
      <c r="P88" s="52">
        <f t="shared" ref="P88:P93" si="44">(O88-N88)/N88</f>
        <v>-0.11205869132516587</v>
      </c>
    </row>
    <row r="89" spans="1:16" ht="20.100000000000001" customHeight="1" x14ac:dyDescent="0.25">
      <c r="A89" s="38" t="s">
        <v>217</v>
      </c>
      <c r="B89" s="19"/>
      <c r="C89" s="140">
        <v>137.75</v>
      </c>
      <c r="D89" s="247">
        <f t="shared" si="33"/>
        <v>0</v>
      </c>
      <c r="E89" s="215">
        <f t="shared" si="34"/>
        <v>1.9449758907707192E-3</v>
      </c>
      <c r="F89" s="52"/>
      <c r="H89" s="19"/>
      <c r="I89" s="140">
        <v>61.032000000000004</v>
      </c>
      <c r="J89" s="214">
        <f t="shared" si="35"/>
        <v>0</v>
      </c>
      <c r="K89" s="215">
        <f t="shared" si="36"/>
        <v>2.4531403448134919E-3</v>
      </c>
      <c r="L89" s="52"/>
      <c r="N89" s="40" t="e">
        <f t="shared" si="42"/>
        <v>#DIV/0!</v>
      </c>
      <c r="O89" s="143">
        <f t="shared" si="43"/>
        <v>4.4306352087114345</v>
      </c>
      <c r="P89" s="52"/>
    </row>
    <row r="90" spans="1:16" ht="20.100000000000001" customHeight="1" x14ac:dyDescent="0.25">
      <c r="A90" s="38" t="s">
        <v>211</v>
      </c>
      <c r="B90" s="19">
        <v>7.0200000000000005</v>
      </c>
      <c r="C90" s="140">
        <v>173.7</v>
      </c>
      <c r="D90" s="247">
        <f t="shared" si="33"/>
        <v>1.2274100598668386E-4</v>
      </c>
      <c r="E90" s="215">
        <f t="shared" si="34"/>
        <v>2.4525757693420972E-3</v>
      </c>
      <c r="F90" s="52">
        <f t="shared" si="40"/>
        <v>23.743589743589737</v>
      </c>
      <c r="H90" s="19">
        <v>7.6289999999999996</v>
      </c>
      <c r="I90" s="140">
        <v>59.295999999999999</v>
      </c>
      <c r="J90" s="214">
        <f t="shared" si="35"/>
        <v>3.3189953950407182E-4</v>
      </c>
      <c r="K90" s="215">
        <f t="shared" si="36"/>
        <v>2.3833629880400577E-3</v>
      </c>
      <c r="L90" s="52">
        <f t="shared" si="30"/>
        <v>6.772447240791716</v>
      </c>
      <c r="N90" s="40">
        <f t="shared" si="42"/>
        <v>10.867521367521366</v>
      </c>
      <c r="O90" s="143">
        <f t="shared" si="43"/>
        <v>3.413701784686241</v>
      </c>
      <c r="P90" s="52">
        <f t="shared" si="44"/>
        <v>-0.6858803705794021</v>
      </c>
    </row>
    <row r="91" spans="1:16" ht="20.100000000000001" customHeight="1" x14ac:dyDescent="0.25">
      <c r="A91" s="38" t="s">
        <v>218</v>
      </c>
      <c r="B91" s="19">
        <v>233.29</v>
      </c>
      <c r="C91" s="140">
        <v>151.51999999999998</v>
      </c>
      <c r="D91" s="247">
        <f t="shared" si="33"/>
        <v>4.0789528898338284E-3</v>
      </c>
      <c r="E91" s="215">
        <f t="shared" si="34"/>
        <v>2.1394028818118283E-3</v>
      </c>
      <c r="F91" s="52">
        <f t="shared" si="40"/>
        <v>-0.35050795147670288</v>
      </c>
      <c r="H91" s="19">
        <v>56.304999999999993</v>
      </c>
      <c r="I91" s="140">
        <v>39.24</v>
      </c>
      <c r="J91" s="214">
        <f t="shared" si="35"/>
        <v>2.4495482463988416E-3</v>
      </c>
      <c r="K91" s="215">
        <f t="shared" si="36"/>
        <v>1.5772255067912149E-3</v>
      </c>
      <c r="L91" s="52">
        <f t="shared" si="30"/>
        <v>-0.30308143148921041</v>
      </c>
      <c r="N91" s="40">
        <f t="shared" si="42"/>
        <v>2.4135196536499635</v>
      </c>
      <c r="O91" s="143">
        <f t="shared" si="43"/>
        <v>2.5897571277719118</v>
      </c>
      <c r="P91" s="52">
        <f t="shared" si="44"/>
        <v>7.3020940125937892E-2</v>
      </c>
    </row>
    <row r="92" spans="1:16" ht="20.100000000000001" customHeight="1" x14ac:dyDescent="0.25">
      <c r="A92" s="38" t="s">
        <v>219</v>
      </c>
      <c r="B92" s="19">
        <v>11.93</v>
      </c>
      <c r="C92" s="140">
        <v>163.13</v>
      </c>
      <c r="D92" s="247">
        <f t="shared" si="33"/>
        <v>2.0858977228221343E-4</v>
      </c>
      <c r="E92" s="215">
        <f t="shared" si="34"/>
        <v>2.3033315213170772E-3</v>
      </c>
      <c r="F92" s="52">
        <f t="shared" si="40"/>
        <v>12.67393126571668</v>
      </c>
      <c r="H92" s="19">
        <v>4.7850000000000001</v>
      </c>
      <c r="I92" s="140">
        <v>37.249000000000002</v>
      </c>
      <c r="J92" s="214">
        <f t="shared" si="35"/>
        <v>2.0817135883169271E-4</v>
      </c>
      <c r="K92" s="215">
        <f t="shared" si="36"/>
        <v>1.4971985958834343E-3</v>
      </c>
      <c r="L92" s="52">
        <f t="shared" si="30"/>
        <v>6.7845350052246598</v>
      </c>
      <c r="N92" s="40">
        <f t="shared" si="42"/>
        <v>4.0108968985750213</v>
      </c>
      <c r="O92" s="143">
        <f t="shared" si="43"/>
        <v>2.2833936124563232</v>
      </c>
      <c r="P92" s="52">
        <f t="shared" si="44"/>
        <v>-0.43070249118905052</v>
      </c>
    </row>
    <row r="93" spans="1:16" ht="20.100000000000001" customHeight="1" x14ac:dyDescent="0.25">
      <c r="A93" s="38" t="s">
        <v>213</v>
      </c>
      <c r="B93" s="19">
        <v>126</v>
      </c>
      <c r="C93" s="140">
        <v>171.69</v>
      </c>
      <c r="D93" s="247">
        <f t="shared" si="33"/>
        <v>2.2030436971968896E-3</v>
      </c>
      <c r="E93" s="215">
        <f t="shared" si="34"/>
        <v>2.4241953588851162E-3</v>
      </c>
      <c r="F93" s="52">
        <f t="shared" si="40"/>
        <v>0.36261904761904762</v>
      </c>
      <c r="H93" s="19">
        <v>23.852</v>
      </c>
      <c r="I93" s="140">
        <v>36.400999999999996</v>
      </c>
      <c r="J93" s="214">
        <f t="shared" si="35"/>
        <v>1.0376809301679277E-3</v>
      </c>
      <c r="K93" s="215">
        <f t="shared" si="36"/>
        <v>1.4631138040954892E-3</v>
      </c>
      <c r="L93" s="52">
        <f t="shared" si="30"/>
        <v>0.52611940298507442</v>
      </c>
      <c r="N93" s="40">
        <f t="shared" si="42"/>
        <v>1.893015873015873</v>
      </c>
      <c r="O93" s="143">
        <f t="shared" si="43"/>
        <v>2.1201584250684373</v>
      </c>
      <c r="P93" s="52">
        <f t="shared" si="44"/>
        <v>0.11998977678443359</v>
      </c>
    </row>
    <row r="94" spans="1:16" ht="20.100000000000001" customHeight="1" x14ac:dyDescent="0.25">
      <c r="A94" s="38" t="s">
        <v>182</v>
      </c>
      <c r="B94" s="19">
        <v>73.220000000000013</v>
      </c>
      <c r="C94" s="140">
        <v>84.52</v>
      </c>
      <c r="D94" s="247">
        <f t="shared" si="33"/>
        <v>1.2802131707044149E-3</v>
      </c>
      <c r="E94" s="215">
        <f t="shared" si="34"/>
        <v>1.1933891999124585E-3</v>
      </c>
      <c r="F94" s="52">
        <f t="shared" ref="F94" si="45">(C94-B94)/B94</f>
        <v>0.15432941819175064</v>
      </c>
      <c r="H94" s="19">
        <v>33.182000000000002</v>
      </c>
      <c r="I94" s="140">
        <v>35.833000000000006</v>
      </c>
      <c r="J94" s="214">
        <f t="shared" si="35"/>
        <v>1.4435824511500998E-3</v>
      </c>
      <c r="K94" s="215">
        <f t="shared" si="36"/>
        <v>1.440283424690357E-3</v>
      </c>
      <c r="L94" s="52">
        <f t="shared" si="30"/>
        <v>7.9892712916641642E-2</v>
      </c>
      <c r="N94" s="40">
        <f t="shared" si="31"/>
        <v>4.5318219065829002</v>
      </c>
      <c r="O94" s="143">
        <f t="shared" si="32"/>
        <v>4.2395882631329869</v>
      </c>
      <c r="P94" s="52">
        <f t="shared" ref="P94" si="46">(O94-N94)/N94</f>
        <v>-6.4484803126401827E-2</v>
      </c>
    </row>
    <row r="95" spans="1:16" ht="20.100000000000001" customHeight="1" thickBot="1" x14ac:dyDescent="0.3">
      <c r="A95" s="8" t="s">
        <v>17</v>
      </c>
      <c r="B95" s="19">
        <f>B96-SUM(B68:B94)</f>
        <v>2105.4800000000032</v>
      </c>
      <c r="C95" s="140">
        <f>C96-SUM(C68:C94)</f>
        <v>1172.4799999999814</v>
      </c>
      <c r="D95" s="247">
        <f t="shared" si="33"/>
        <v>3.6813209869635828E-2</v>
      </c>
      <c r="E95" s="215">
        <f t="shared" si="34"/>
        <v>1.6554957041094859E-2</v>
      </c>
      <c r="F95" s="52">
        <f>(C95-B95)/B95</f>
        <v>-0.44312935767616907</v>
      </c>
      <c r="H95" s="196">
        <f>H96-SUM(H68:H94)</f>
        <v>821.33700000000681</v>
      </c>
      <c r="I95" s="119">
        <f>I96-SUM(I68:I94)</f>
        <v>424.78099999998449</v>
      </c>
      <c r="J95" s="214">
        <f t="shared" si="35"/>
        <v>3.5732254827324436E-2</v>
      </c>
      <c r="K95" s="215">
        <f t="shared" si="36"/>
        <v>1.7073787665653786E-2</v>
      </c>
      <c r="L95" s="52">
        <f t="shared" si="30"/>
        <v>-0.48281764975889196</v>
      </c>
      <c r="N95" s="40">
        <f t="shared" si="31"/>
        <v>3.9009489522579437</v>
      </c>
      <c r="O95" s="143">
        <f t="shared" si="32"/>
        <v>3.6229274699780909</v>
      </c>
      <c r="P95" s="52">
        <f>(O95-N95)/N95</f>
        <v>-7.1270218011678585E-2</v>
      </c>
    </row>
    <row r="96" spans="1:16" ht="26.25" customHeight="1" thickBot="1" x14ac:dyDescent="0.3">
      <c r="A96" s="12" t="s">
        <v>18</v>
      </c>
      <c r="B96" s="17">
        <v>57193.599999999991</v>
      </c>
      <c r="C96" s="145">
        <v>70823.499999999985</v>
      </c>
      <c r="D96" s="243">
        <f>SUM(D68:D95)</f>
        <v>1.0000000000000002</v>
      </c>
      <c r="E96" s="244">
        <f>SUM(E68:E95)</f>
        <v>1</v>
      </c>
      <c r="F96" s="57">
        <f>(C96-B96)/B96</f>
        <v>0.23831162927320532</v>
      </c>
      <c r="G96" s="1"/>
      <c r="H96" s="17">
        <v>22985.871000000003</v>
      </c>
      <c r="I96" s="145">
        <v>24879.130999999987</v>
      </c>
      <c r="J96" s="255">
        <f t="shared" si="35"/>
        <v>1</v>
      </c>
      <c r="K96" s="244">
        <f t="shared" si="36"/>
        <v>1</v>
      </c>
      <c r="L96" s="57">
        <f t="shared" si="30"/>
        <v>8.2366250119474849E-2</v>
      </c>
      <c r="M96" s="1"/>
      <c r="N96" s="37">
        <f t="shared" si="31"/>
        <v>4.0189585897722839</v>
      </c>
      <c r="O96" s="150">
        <f t="shared" si="32"/>
        <v>3.5128355701144383</v>
      </c>
      <c r="P96" s="57">
        <f>(O96-N96)/N96</f>
        <v>-0.12593387275645526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6"/>
  <sheetViews>
    <sheetView showGridLines="0" topLeftCell="A57" workbookViewId="0">
      <selection activeCell="F93" sqref="F93"/>
    </sheetView>
  </sheetViews>
  <sheetFormatPr defaultRowHeight="15" x14ac:dyDescent="0.25"/>
  <cols>
    <col min="1" max="1" width="32.5703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137</v>
      </c>
    </row>
    <row r="3" spans="1:19" ht="8.25" customHeight="1" thickBot="1" x14ac:dyDescent="0.3"/>
    <row r="4" spans="1:19" x14ac:dyDescent="0.25">
      <c r="A4" s="361" t="s">
        <v>3</v>
      </c>
      <c r="B4" s="349" t="s">
        <v>1</v>
      </c>
      <c r="C4" s="347"/>
      <c r="D4" s="349" t="s">
        <v>104</v>
      </c>
      <c r="E4" s="347"/>
      <c r="F4" s="130" t="s">
        <v>0</v>
      </c>
      <c r="H4" s="359" t="s">
        <v>19</v>
      </c>
      <c r="I4" s="360"/>
      <c r="J4" s="349" t="s">
        <v>104</v>
      </c>
      <c r="K4" s="350"/>
      <c r="L4" s="130" t="s">
        <v>0</v>
      </c>
      <c r="N4" s="357" t="s">
        <v>22</v>
      </c>
      <c r="O4" s="347"/>
      <c r="P4" s="130" t="s">
        <v>0</v>
      </c>
    </row>
    <row r="5" spans="1:19" x14ac:dyDescent="0.25">
      <c r="A5" s="362"/>
      <c r="B5" s="352" t="s">
        <v>147</v>
      </c>
      <c r="C5" s="354"/>
      <c r="D5" s="352" t="str">
        <f>B5</f>
        <v>jan-fev</v>
      </c>
      <c r="E5" s="354"/>
      <c r="F5" s="131" t="s">
        <v>158</v>
      </c>
      <c r="H5" s="355" t="str">
        <f>B5</f>
        <v>jan-fev</v>
      </c>
      <c r="I5" s="354"/>
      <c r="J5" s="352" t="str">
        <f>B5</f>
        <v>jan-fev</v>
      </c>
      <c r="K5" s="353"/>
      <c r="L5" s="131" t="str">
        <f>F5</f>
        <v>2024/2023</v>
      </c>
      <c r="N5" s="355" t="str">
        <f>B5</f>
        <v>jan-fev</v>
      </c>
      <c r="O5" s="353"/>
      <c r="P5" s="131" t="str">
        <f>L5</f>
        <v>2024/2023</v>
      </c>
    </row>
    <row r="6" spans="1:19" ht="19.5" customHeight="1" thickBot="1" x14ac:dyDescent="0.3">
      <c r="A6" s="363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9" ht="20.100000000000001" customHeight="1" x14ac:dyDescent="0.25">
      <c r="A7" s="8" t="s">
        <v>160</v>
      </c>
      <c r="B7" s="39">
        <v>8356.07</v>
      </c>
      <c r="C7" s="147">
        <v>13616.650000000001</v>
      </c>
      <c r="D7" s="247">
        <f>B7/$B$33</f>
        <v>0.18852412969069982</v>
      </c>
      <c r="E7" s="246">
        <f>C7/$C$33</f>
        <v>0.22310534178742505</v>
      </c>
      <c r="F7" s="52">
        <f>(C7-B7)/B7</f>
        <v>0.62955193051278913</v>
      </c>
      <c r="H7" s="39">
        <v>2607.6099999999997</v>
      </c>
      <c r="I7" s="147">
        <v>3789.4859999999999</v>
      </c>
      <c r="J7" s="247">
        <f>H7/$H$33</f>
        <v>0.21859454873761208</v>
      </c>
      <c r="K7" s="246">
        <f>I7/$I$33</f>
        <v>0.2418309095696472</v>
      </c>
      <c r="L7" s="52">
        <f t="shared" ref="L7:L33" si="0">(I7-H7)/H7</f>
        <v>0.45324109050049677</v>
      </c>
      <c r="N7" s="27">
        <f t="shared" ref="N7:O33" si="1">(H7/B7)*10</f>
        <v>3.120617706649178</v>
      </c>
      <c r="O7" s="151">
        <f t="shared" si="1"/>
        <v>2.7829796609298176</v>
      </c>
      <c r="P7" s="61">
        <f>(O7-N7)/N7</f>
        <v>-0.1081959014075792</v>
      </c>
      <c r="R7" s="119"/>
      <c r="S7" s="2"/>
    </row>
    <row r="8" spans="1:19" ht="20.100000000000001" customHeight="1" x14ac:dyDescent="0.25">
      <c r="A8" s="8" t="s">
        <v>161</v>
      </c>
      <c r="B8" s="19">
        <v>4347.87</v>
      </c>
      <c r="C8" s="140">
        <v>7638.23</v>
      </c>
      <c r="D8" s="247">
        <f t="shared" ref="D8:D32" si="2">B8/$B$33</f>
        <v>9.8093769889230589E-2</v>
      </c>
      <c r="E8" s="215">
        <f t="shared" ref="E8:E32" si="3">C8/$C$33</f>
        <v>0.12515045292351373</v>
      </c>
      <c r="F8" s="52">
        <f t="shared" ref="F8:F33" si="4">(C8-B8)/B8</f>
        <v>0.75677515657091854</v>
      </c>
      <c r="H8" s="19">
        <v>1007.2860000000001</v>
      </c>
      <c r="I8" s="140">
        <v>1967.175</v>
      </c>
      <c r="J8" s="247">
        <f t="shared" ref="J8:J32" si="5">H8/$H$33</f>
        <v>8.4440245519734308E-2</v>
      </c>
      <c r="K8" s="215">
        <f t="shared" ref="K8:K32" si="6">I8/$I$33</f>
        <v>0.12553779576772964</v>
      </c>
      <c r="L8" s="52">
        <f t="shared" si="0"/>
        <v>0.95294583663428245</v>
      </c>
      <c r="N8" s="27">
        <f t="shared" si="1"/>
        <v>2.3167344009825501</v>
      </c>
      <c r="O8" s="152">
        <f t="shared" si="1"/>
        <v>2.5754330518981492</v>
      </c>
      <c r="P8" s="52">
        <f t="shared" ref="P8:P71" si="7">(O8-N8)/N8</f>
        <v>0.1116652175604948</v>
      </c>
    </row>
    <row r="9" spans="1:19" ht="20.100000000000001" customHeight="1" x14ac:dyDescent="0.25">
      <c r="A9" s="8" t="s">
        <v>172</v>
      </c>
      <c r="B9" s="19">
        <v>1765.7</v>
      </c>
      <c r="C9" s="140">
        <v>8870.18</v>
      </c>
      <c r="D9" s="247">
        <f t="shared" si="2"/>
        <v>3.9836556634263318E-2</v>
      </c>
      <c r="E9" s="215">
        <f t="shared" si="3"/>
        <v>0.14533563986854195</v>
      </c>
      <c r="F9" s="52">
        <f t="shared" si="4"/>
        <v>4.0236053689754776</v>
      </c>
      <c r="H9" s="19">
        <v>373.42399999999998</v>
      </c>
      <c r="I9" s="140">
        <v>1641.6779999999999</v>
      </c>
      <c r="J9" s="247">
        <f t="shared" si="5"/>
        <v>3.130393378142976E-2</v>
      </c>
      <c r="K9" s="215">
        <f t="shared" si="6"/>
        <v>0.10476578722298467</v>
      </c>
      <c r="L9" s="52">
        <f t="shared" si="0"/>
        <v>3.3962841167145119</v>
      </c>
      <c r="N9" s="27">
        <f t="shared" si="1"/>
        <v>2.1148779520869909</v>
      </c>
      <c r="O9" s="152">
        <f t="shared" si="1"/>
        <v>1.850783185910545</v>
      </c>
      <c r="P9" s="52">
        <f t="shared" si="7"/>
        <v>-0.12487470774180302</v>
      </c>
    </row>
    <row r="10" spans="1:19" ht="20.100000000000001" customHeight="1" x14ac:dyDescent="0.25">
      <c r="A10" s="8" t="s">
        <v>165</v>
      </c>
      <c r="B10" s="19">
        <v>3490.1800000000003</v>
      </c>
      <c r="C10" s="140">
        <v>4597.91</v>
      </c>
      <c r="D10" s="247">
        <f t="shared" si="2"/>
        <v>7.8743134866496658E-2</v>
      </c>
      <c r="E10" s="215">
        <f t="shared" si="3"/>
        <v>7.533558416040799E-2</v>
      </c>
      <c r="F10" s="52">
        <f t="shared" si="4"/>
        <v>0.31738477671638698</v>
      </c>
      <c r="H10" s="19">
        <v>874.91300000000001</v>
      </c>
      <c r="I10" s="140">
        <v>1098.287</v>
      </c>
      <c r="J10" s="247">
        <f t="shared" si="5"/>
        <v>7.3343487875744615E-2</v>
      </c>
      <c r="K10" s="215">
        <f t="shared" si="6"/>
        <v>7.0088593592513376E-2</v>
      </c>
      <c r="L10" s="52">
        <f t="shared" si="0"/>
        <v>0.25530995653282101</v>
      </c>
      <c r="N10" s="27">
        <f t="shared" si="1"/>
        <v>2.5067847503567147</v>
      </c>
      <c r="O10" s="152">
        <f t="shared" si="1"/>
        <v>2.3886657198596755</v>
      </c>
      <c r="P10" s="52">
        <f t="shared" si="7"/>
        <v>-4.7119733946135944E-2</v>
      </c>
    </row>
    <row r="11" spans="1:19" ht="20.100000000000001" customHeight="1" x14ac:dyDescent="0.25">
      <c r="A11" s="8" t="s">
        <v>159</v>
      </c>
      <c r="B11" s="19">
        <v>2958.41</v>
      </c>
      <c r="C11" s="140">
        <v>3875.1000000000004</v>
      </c>
      <c r="D11" s="247">
        <f t="shared" si="2"/>
        <v>6.6745691517455366E-2</v>
      </c>
      <c r="E11" s="215">
        <f t="shared" si="3"/>
        <v>6.3492526426136439E-2</v>
      </c>
      <c r="F11" s="52">
        <f t="shared" si="4"/>
        <v>0.30985901210447525</v>
      </c>
      <c r="H11" s="19">
        <v>706.26199999999994</v>
      </c>
      <c r="I11" s="140">
        <v>956.52700000000004</v>
      </c>
      <c r="J11" s="247">
        <f t="shared" si="5"/>
        <v>5.920556493514114E-2</v>
      </c>
      <c r="K11" s="215">
        <f t="shared" si="6"/>
        <v>6.1041997367961238E-2</v>
      </c>
      <c r="L11" s="52">
        <f t="shared" si="0"/>
        <v>0.35435150128422616</v>
      </c>
      <c r="N11" s="27">
        <f t="shared" si="1"/>
        <v>2.3873026389175269</v>
      </c>
      <c r="O11" s="152">
        <f t="shared" si="1"/>
        <v>2.4683930737271296</v>
      </c>
      <c r="P11" s="52">
        <f t="shared" si="7"/>
        <v>3.3967387916251555E-2</v>
      </c>
    </row>
    <row r="12" spans="1:19" ht="20.100000000000001" customHeight="1" x14ac:dyDescent="0.25">
      <c r="A12" s="8" t="s">
        <v>162</v>
      </c>
      <c r="B12" s="19">
        <v>2720.0600000000004</v>
      </c>
      <c r="C12" s="140">
        <v>2594.19</v>
      </c>
      <c r="D12" s="247">
        <f t="shared" si="2"/>
        <v>6.136819631794433E-2</v>
      </c>
      <c r="E12" s="215">
        <f t="shared" si="3"/>
        <v>4.2505142352305458E-2</v>
      </c>
      <c r="F12" s="52">
        <f t="shared" si="4"/>
        <v>-4.627471452835611E-2</v>
      </c>
      <c r="H12" s="19">
        <v>831.11599999999999</v>
      </c>
      <c r="I12" s="140">
        <v>737.03500000000008</v>
      </c>
      <c r="J12" s="247">
        <f t="shared" si="5"/>
        <v>6.9672008838978686E-2</v>
      </c>
      <c r="K12" s="215">
        <f t="shared" si="6"/>
        <v>4.7034833862604312E-2</v>
      </c>
      <c r="L12" s="52">
        <f t="shared" si="0"/>
        <v>-0.11319839829819171</v>
      </c>
      <c r="N12" s="27">
        <f t="shared" si="1"/>
        <v>3.0555061285412815</v>
      </c>
      <c r="O12" s="152">
        <f t="shared" si="1"/>
        <v>2.8410987630050233</v>
      </c>
      <c r="P12" s="52">
        <f t="shared" si="7"/>
        <v>-7.0170818357552317E-2</v>
      </c>
    </row>
    <row r="13" spans="1:19" ht="20.100000000000001" customHeight="1" x14ac:dyDescent="0.25">
      <c r="A13" s="8" t="s">
        <v>163</v>
      </c>
      <c r="B13" s="19">
        <v>2013.4</v>
      </c>
      <c r="C13" s="140">
        <v>1896.36</v>
      </c>
      <c r="D13" s="247">
        <f t="shared" si="2"/>
        <v>4.5425000355341097E-2</v>
      </c>
      <c r="E13" s="215">
        <f t="shared" si="3"/>
        <v>3.1071375555074214E-2</v>
      </c>
      <c r="F13" s="52">
        <f t="shared" si="4"/>
        <v>-5.8130525479288861E-2</v>
      </c>
      <c r="H13" s="19">
        <v>707.74699999999996</v>
      </c>
      <c r="I13" s="140">
        <v>698.68100000000004</v>
      </c>
      <c r="J13" s="247">
        <f t="shared" si="5"/>
        <v>5.9330051689247529E-2</v>
      </c>
      <c r="K13" s="215">
        <f t="shared" si="6"/>
        <v>4.4587224158904586E-2</v>
      </c>
      <c r="L13" s="52">
        <f t="shared" si="0"/>
        <v>-1.2809662209800845E-2</v>
      </c>
      <c r="N13" s="27">
        <f t="shared" si="1"/>
        <v>3.515183272077083</v>
      </c>
      <c r="O13" s="152">
        <f t="shared" si="1"/>
        <v>3.6843268155835398</v>
      </c>
      <c r="P13" s="52">
        <f t="shared" si="7"/>
        <v>4.8117987147370478E-2</v>
      </c>
    </row>
    <row r="14" spans="1:19" ht="20.100000000000001" customHeight="1" x14ac:dyDescent="0.25">
      <c r="A14" s="8" t="s">
        <v>168</v>
      </c>
      <c r="B14" s="19">
        <v>3303.5</v>
      </c>
      <c r="C14" s="140">
        <v>3479.78</v>
      </c>
      <c r="D14" s="247">
        <f t="shared" si="2"/>
        <v>7.4531384063707809E-2</v>
      </c>
      <c r="E14" s="215">
        <f t="shared" si="3"/>
        <v>5.7015308922902914E-2</v>
      </c>
      <c r="F14" s="52">
        <f t="shared" si="4"/>
        <v>5.3361586196458359E-2</v>
      </c>
      <c r="H14" s="19">
        <v>681.505</v>
      </c>
      <c r="I14" s="140">
        <v>696.74099999999999</v>
      </c>
      <c r="J14" s="247">
        <f t="shared" si="5"/>
        <v>5.7130198893786392E-2</v>
      </c>
      <c r="K14" s="215">
        <f t="shared" si="6"/>
        <v>4.4463420570617113E-2</v>
      </c>
      <c r="L14" s="52">
        <f t="shared" si="0"/>
        <v>2.2356402374157182E-2</v>
      </c>
      <c r="N14" s="27">
        <f t="shared" si="1"/>
        <v>2.0629786589980323</v>
      </c>
      <c r="O14" s="152">
        <f t="shared" si="1"/>
        <v>2.0022558897401557</v>
      </c>
      <c r="P14" s="52">
        <f t="shared" si="7"/>
        <v>-2.9434511594690516E-2</v>
      </c>
    </row>
    <row r="15" spans="1:19" ht="20.100000000000001" customHeight="1" x14ac:dyDescent="0.25">
      <c r="A15" s="8" t="s">
        <v>171</v>
      </c>
      <c r="B15" s="19">
        <v>3287.51</v>
      </c>
      <c r="C15" s="140">
        <v>2966.7799999999997</v>
      </c>
      <c r="D15" s="247">
        <f t="shared" si="2"/>
        <v>7.4170628249819903E-2</v>
      </c>
      <c r="E15" s="215">
        <f t="shared" si="3"/>
        <v>4.8609934595373806E-2</v>
      </c>
      <c r="F15" s="52">
        <f t="shared" si="4"/>
        <v>-9.7560159512822917E-2</v>
      </c>
      <c r="H15" s="19">
        <v>796.197</v>
      </c>
      <c r="I15" s="140">
        <v>676.02700000000004</v>
      </c>
      <c r="J15" s="247">
        <f t="shared" si="5"/>
        <v>6.6744767784001652E-2</v>
      </c>
      <c r="K15" s="215">
        <f t="shared" si="6"/>
        <v>4.3141530092376618E-2</v>
      </c>
      <c r="L15" s="52">
        <f t="shared" si="0"/>
        <v>-0.1509299834086287</v>
      </c>
      <c r="N15" s="27">
        <f t="shared" si="1"/>
        <v>2.421884648259625</v>
      </c>
      <c r="O15" s="152">
        <f t="shared" si="1"/>
        <v>2.2786556468629291</v>
      </c>
      <c r="P15" s="52">
        <f t="shared" si="7"/>
        <v>-5.9139481106014191E-2</v>
      </c>
    </row>
    <row r="16" spans="1:19" ht="20.100000000000001" customHeight="1" x14ac:dyDescent="0.25">
      <c r="A16" s="8" t="s">
        <v>170</v>
      </c>
      <c r="B16" s="19">
        <v>875.56999999999994</v>
      </c>
      <c r="C16" s="140">
        <v>1388.76</v>
      </c>
      <c r="D16" s="247">
        <f t="shared" si="2"/>
        <v>1.9754031767719279E-2</v>
      </c>
      <c r="E16" s="215">
        <f t="shared" si="3"/>
        <v>2.2754478852045429E-2</v>
      </c>
      <c r="F16" s="52">
        <f t="shared" si="4"/>
        <v>0.58612104115033647</v>
      </c>
      <c r="H16" s="19">
        <v>345.33699999999999</v>
      </c>
      <c r="I16" s="140">
        <v>574.42100000000005</v>
      </c>
      <c r="J16" s="247">
        <f t="shared" si="5"/>
        <v>2.8949415624806143E-2</v>
      </c>
      <c r="K16" s="215">
        <f t="shared" si="6"/>
        <v>3.665741288024453E-2</v>
      </c>
      <c r="L16" s="52">
        <f t="shared" si="0"/>
        <v>0.66336361293461188</v>
      </c>
      <c r="N16" s="27">
        <f t="shared" si="1"/>
        <v>3.9441392464337524</v>
      </c>
      <c r="O16" s="152">
        <f t="shared" si="1"/>
        <v>4.1362150407557827</v>
      </c>
      <c r="P16" s="52">
        <f t="shared" si="7"/>
        <v>4.8699039846451464E-2</v>
      </c>
    </row>
    <row r="17" spans="1:16" ht="20.100000000000001" customHeight="1" x14ac:dyDescent="0.25">
      <c r="A17" s="8" t="s">
        <v>167</v>
      </c>
      <c r="B17" s="19">
        <v>1259.71</v>
      </c>
      <c r="C17" s="140">
        <v>1059.53</v>
      </c>
      <c r="D17" s="247">
        <f t="shared" si="2"/>
        <v>2.8420744609926853E-2</v>
      </c>
      <c r="E17" s="215">
        <f t="shared" si="3"/>
        <v>1.736012916422398E-2</v>
      </c>
      <c r="F17" s="52">
        <f t="shared" si="4"/>
        <v>-0.15890959030252999</v>
      </c>
      <c r="H17" s="19">
        <v>388.322</v>
      </c>
      <c r="I17" s="140">
        <v>348.53699999999998</v>
      </c>
      <c r="J17" s="247">
        <f t="shared" si="5"/>
        <v>3.2552825136767771E-2</v>
      </c>
      <c r="K17" s="215">
        <f t="shared" si="6"/>
        <v>2.2242335696365186E-2</v>
      </c>
      <c r="L17" s="52">
        <f t="shared" si="0"/>
        <v>-0.10245363383995762</v>
      </c>
      <c r="N17" s="27">
        <f t="shared" si="1"/>
        <v>3.0826301291567102</v>
      </c>
      <c r="O17" s="152">
        <f t="shared" si="1"/>
        <v>3.2895434768246297</v>
      </c>
      <c r="P17" s="52">
        <f t="shared" si="7"/>
        <v>6.7122340014409407E-2</v>
      </c>
    </row>
    <row r="18" spans="1:16" ht="20.100000000000001" customHeight="1" x14ac:dyDescent="0.25">
      <c r="A18" s="8" t="s">
        <v>181</v>
      </c>
      <c r="B18" s="19">
        <v>859.54</v>
      </c>
      <c r="C18" s="140">
        <v>1165.01</v>
      </c>
      <c r="D18" s="247">
        <f t="shared" si="2"/>
        <v>1.9392373500263176E-2</v>
      </c>
      <c r="E18" s="215">
        <f t="shared" si="3"/>
        <v>1.9088392096129961E-2</v>
      </c>
      <c r="F18" s="52">
        <f t="shared" si="4"/>
        <v>0.35538776554901463</v>
      </c>
      <c r="H18" s="19">
        <v>234.446</v>
      </c>
      <c r="I18" s="140">
        <v>293.49299999999999</v>
      </c>
      <c r="J18" s="247">
        <f t="shared" si="5"/>
        <v>1.9653482527424809E-2</v>
      </c>
      <c r="K18" s="215">
        <f t="shared" si="6"/>
        <v>1.8729632235697524E-2</v>
      </c>
      <c r="L18" s="52">
        <f t="shared" si="0"/>
        <v>0.25185757061327552</v>
      </c>
      <c r="N18" s="27">
        <f t="shared" si="1"/>
        <v>2.7275752146496961</v>
      </c>
      <c r="O18" s="152">
        <f t="shared" si="1"/>
        <v>2.5192315945785868</v>
      </c>
      <c r="P18" s="52">
        <f t="shared" si="7"/>
        <v>-7.6384188766676034E-2</v>
      </c>
    </row>
    <row r="19" spans="1:16" ht="20.100000000000001" customHeight="1" x14ac:dyDescent="0.25">
      <c r="A19" s="8" t="s">
        <v>164</v>
      </c>
      <c r="B19" s="19">
        <v>839.90000000000009</v>
      </c>
      <c r="C19" s="140">
        <v>927.55</v>
      </c>
      <c r="D19" s="247">
        <f t="shared" si="2"/>
        <v>1.8949268798277037E-2</v>
      </c>
      <c r="E19" s="215">
        <f t="shared" si="3"/>
        <v>1.5197670482455383E-2</v>
      </c>
      <c r="F19" s="52">
        <f t="shared" si="4"/>
        <v>0.10435766162638392</v>
      </c>
      <c r="H19" s="19">
        <v>218.54399999999998</v>
      </c>
      <c r="I19" s="140">
        <v>269.88800000000003</v>
      </c>
      <c r="J19" s="247">
        <f t="shared" si="5"/>
        <v>1.8320426390185916E-2</v>
      </c>
      <c r="K19" s="215">
        <f t="shared" si="6"/>
        <v>1.7223248884395654E-2</v>
      </c>
      <c r="L19" s="52">
        <f t="shared" si="0"/>
        <v>0.23493667179149305</v>
      </c>
      <c r="N19" s="27">
        <f t="shared" si="1"/>
        <v>2.6020240504821994</v>
      </c>
      <c r="O19" s="152">
        <f t="shared" si="1"/>
        <v>2.9096868093364243</v>
      </c>
      <c r="P19" s="52">
        <f t="shared" si="7"/>
        <v>0.11823978290946609</v>
      </c>
    </row>
    <row r="20" spans="1:16" ht="20.100000000000001" customHeight="1" x14ac:dyDescent="0.25">
      <c r="A20" s="8" t="s">
        <v>184</v>
      </c>
      <c r="B20" s="19">
        <v>1150.2199999999998</v>
      </c>
      <c r="C20" s="140">
        <v>901.74</v>
      </c>
      <c r="D20" s="247">
        <f t="shared" si="2"/>
        <v>2.5950503580371719E-2</v>
      </c>
      <c r="E20" s="215">
        <f t="shared" si="3"/>
        <v>1.4774780206834474E-2</v>
      </c>
      <c r="F20" s="52">
        <f t="shared" si="4"/>
        <v>-0.21602823807619398</v>
      </c>
      <c r="H20" s="19">
        <v>257.06299999999999</v>
      </c>
      <c r="I20" s="140">
        <v>202.53700000000001</v>
      </c>
      <c r="J20" s="247">
        <f t="shared" si="5"/>
        <v>2.1549453515723894E-2</v>
      </c>
      <c r="K20" s="215">
        <f t="shared" si="6"/>
        <v>1.2925158433494052E-2</v>
      </c>
      <c r="L20" s="52">
        <f t="shared" si="0"/>
        <v>-0.21211142793789844</v>
      </c>
      <c r="N20" s="27">
        <f t="shared" si="1"/>
        <v>2.2349028881431381</v>
      </c>
      <c r="O20" s="152">
        <f t="shared" si="1"/>
        <v>2.2460687116020139</v>
      </c>
      <c r="P20" s="52">
        <f t="shared" si="7"/>
        <v>4.9961112485531461E-3</v>
      </c>
    </row>
    <row r="21" spans="1:16" ht="20.100000000000001" customHeight="1" x14ac:dyDescent="0.25">
      <c r="A21" s="8" t="s">
        <v>179</v>
      </c>
      <c r="B21" s="19">
        <v>353.83</v>
      </c>
      <c r="C21" s="140">
        <v>763.43000000000006</v>
      </c>
      <c r="D21" s="247">
        <f t="shared" si="2"/>
        <v>7.9828786509041107E-3</v>
      </c>
      <c r="E21" s="215">
        <f t="shared" si="3"/>
        <v>1.2508606087457188E-2</v>
      </c>
      <c r="F21" s="52">
        <f t="shared" si="4"/>
        <v>1.1576180651725407</v>
      </c>
      <c r="H21" s="19">
        <v>102.776</v>
      </c>
      <c r="I21" s="140">
        <v>166.97499999999999</v>
      </c>
      <c r="J21" s="247">
        <f t="shared" si="5"/>
        <v>8.6156569966585571E-3</v>
      </c>
      <c r="K21" s="215">
        <f t="shared" si="6"/>
        <v>1.0655723790876082E-2</v>
      </c>
      <c r="L21" s="52">
        <f t="shared" si="0"/>
        <v>0.62464972367089588</v>
      </c>
      <c r="N21" s="27">
        <f t="shared" si="1"/>
        <v>2.9046717350139901</v>
      </c>
      <c r="O21" s="152">
        <f t="shared" si="1"/>
        <v>2.1871684371848104</v>
      </c>
      <c r="P21" s="52">
        <f t="shared" si="7"/>
        <v>-0.24701699995222487</v>
      </c>
    </row>
    <row r="22" spans="1:16" ht="20.100000000000001" customHeight="1" x14ac:dyDescent="0.25">
      <c r="A22" s="8" t="s">
        <v>205</v>
      </c>
      <c r="B22" s="19">
        <v>1517.56</v>
      </c>
      <c r="C22" s="140">
        <v>675.06</v>
      </c>
      <c r="D22" s="247">
        <f t="shared" si="2"/>
        <v>3.4238185923935342E-2</v>
      </c>
      <c r="E22" s="215">
        <f t="shared" si="3"/>
        <v>1.1060686147254951E-2</v>
      </c>
      <c r="F22" s="52">
        <f t="shared" si="4"/>
        <v>-0.55516750573288698</v>
      </c>
      <c r="H22" s="19">
        <v>319.08500000000004</v>
      </c>
      <c r="I22" s="140">
        <v>158.179</v>
      </c>
      <c r="J22" s="247">
        <f t="shared" si="5"/>
        <v>2.6748724534704563E-2</v>
      </c>
      <c r="K22" s="215">
        <f t="shared" si="6"/>
        <v>1.0094395768929409E-2</v>
      </c>
      <c r="L22" s="52">
        <f t="shared" ref="L22" si="8">(I22-H22)/H22</f>
        <v>-0.50427315605559653</v>
      </c>
      <c r="N22" s="27">
        <f t="shared" ref="N22" si="9">(H22/B22)*10</f>
        <v>2.1026186773504838</v>
      </c>
      <c r="O22" s="152">
        <f t="shared" ref="O22" si="10">(I22/C22)*10</f>
        <v>2.3431843095428557</v>
      </c>
      <c r="P22" s="52">
        <f t="shared" ref="P22" si="11">(O22-N22)/N22</f>
        <v>0.11441239193000483</v>
      </c>
    </row>
    <row r="23" spans="1:16" ht="20.100000000000001" customHeight="1" x14ac:dyDescent="0.25">
      <c r="A23" s="8" t="s">
        <v>166</v>
      </c>
      <c r="B23" s="19">
        <v>293.09000000000003</v>
      </c>
      <c r="C23" s="140">
        <v>339.32</v>
      </c>
      <c r="D23" s="247">
        <f t="shared" si="2"/>
        <v>6.6125029075925906E-3</v>
      </c>
      <c r="E23" s="215">
        <f t="shared" si="3"/>
        <v>5.5596717676748E-3</v>
      </c>
      <c r="F23" s="52">
        <f t="shared" si="4"/>
        <v>0.15773311951960134</v>
      </c>
      <c r="H23" s="19">
        <v>86.259</v>
      </c>
      <c r="I23" s="140">
        <v>118.946</v>
      </c>
      <c r="J23" s="247">
        <f t="shared" si="5"/>
        <v>7.2310457390321724E-3</v>
      </c>
      <c r="K23" s="215">
        <f t="shared" si="6"/>
        <v>7.5906915528045904E-3</v>
      </c>
      <c r="L23" s="52">
        <f t="shared" si="0"/>
        <v>0.37894016856212104</v>
      </c>
      <c r="N23" s="27">
        <f t="shared" si="1"/>
        <v>2.9430891535023367</v>
      </c>
      <c r="O23" s="152">
        <f t="shared" si="1"/>
        <v>3.5054226099257342</v>
      </c>
      <c r="P23" s="52">
        <f t="shared" si="7"/>
        <v>0.19106912060554099</v>
      </c>
    </row>
    <row r="24" spans="1:16" ht="20.100000000000001" customHeight="1" x14ac:dyDescent="0.25">
      <c r="A24" s="8" t="s">
        <v>175</v>
      </c>
      <c r="B24" s="19">
        <v>483.59999999999997</v>
      </c>
      <c r="C24" s="140">
        <v>332.27</v>
      </c>
      <c r="D24" s="247">
        <f t="shared" si="2"/>
        <v>1.0910663639536581E-2</v>
      </c>
      <c r="E24" s="215">
        <f t="shared" si="3"/>
        <v>5.4441593134660661E-3</v>
      </c>
      <c r="F24" s="52">
        <f t="shared" si="4"/>
        <v>-0.3129239040529363</v>
      </c>
      <c r="H24" s="19">
        <v>135.24299999999999</v>
      </c>
      <c r="I24" s="140">
        <v>111.895</v>
      </c>
      <c r="J24" s="247">
        <f t="shared" si="5"/>
        <v>1.1337348205797982E-2</v>
      </c>
      <c r="K24" s="215">
        <f t="shared" si="6"/>
        <v>7.1407229440340128E-3</v>
      </c>
      <c r="L24" s="52">
        <f t="shared" si="0"/>
        <v>-0.17263740082666015</v>
      </c>
      <c r="N24" s="27">
        <f t="shared" si="1"/>
        <v>2.796588089330025</v>
      </c>
      <c r="O24" s="152">
        <f t="shared" si="1"/>
        <v>3.367592620459265</v>
      </c>
      <c r="P24" s="52">
        <f t="shared" si="7"/>
        <v>0.20417898985832941</v>
      </c>
    </row>
    <row r="25" spans="1:16" ht="20.100000000000001" customHeight="1" x14ac:dyDescent="0.25">
      <c r="A25" s="8" t="s">
        <v>178</v>
      </c>
      <c r="B25" s="19">
        <v>112.86</v>
      </c>
      <c r="C25" s="140">
        <v>300.74</v>
      </c>
      <c r="D25" s="247">
        <f t="shared" si="2"/>
        <v>2.5462727426759689E-3</v>
      </c>
      <c r="E25" s="215">
        <f t="shared" si="3"/>
        <v>4.9275482948559456E-3</v>
      </c>
      <c r="F25" s="52">
        <f t="shared" si="4"/>
        <v>1.6647173489278753</v>
      </c>
      <c r="H25" s="19">
        <v>48.808999999999997</v>
      </c>
      <c r="I25" s="140">
        <v>106.58799999999999</v>
      </c>
      <c r="J25" s="247">
        <f t="shared" si="5"/>
        <v>4.091632310557986E-3</v>
      </c>
      <c r="K25" s="215">
        <f t="shared" si="6"/>
        <v>6.8020499321569091E-3</v>
      </c>
      <c r="L25" s="52">
        <f t="shared" si="0"/>
        <v>1.183777582003319</v>
      </c>
      <c r="N25" s="27">
        <f t="shared" si="1"/>
        <v>4.3247386142122988</v>
      </c>
      <c r="O25" s="152">
        <f t="shared" si="1"/>
        <v>3.5441909955443234</v>
      </c>
      <c r="P25" s="52">
        <f t="shared" si="7"/>
        <v>-0.18048434559787682</v>
      </c>
    </row>
    <row r="26" spans="1:16" ht="20.100000000000001" customHeight="1" x14ac:dyDescent="0.25">
      <c r="A26" s="8" t="s">
        <v>195</v>
      </c>
      <c r="B26" s="19">
        <v>260.28999999999996</v>
      </c>
      <c r="C26" s="140">
        <v>391.14</v>
      </c>
      <c r="D26" s="247">
        <f t="shared" si="2"/>
        <v>5.8724909816686858E-3</v>
      </c>
      <c r="E26" s="215">
        <f t="shared" si="3"/>
        <v>6.4087292679721828E-3</v>
      </c>
      <c r="F26" s="52">
        <f t="shared" si="4"/>
        <v>0.50270851742287459</v>
      </c>
      <c r="H26" s="19">
        <v>57.415999999999997</v>
      </c>
      <c r="I26" s="140">
        <v>80.234999999999999</v>
      </c>
      <c r="J26" s="247">
        <f t="shared" si="5"/>
        <v>4.8131525075907578E-3</v>
      </c>
      <c r="K26" s="215">
        <f t="shared" si="6"/>
        <v>5.120299436208669E-3</v>
      </c>
      <c r="L26" s="52">
        <f t="shared" si="0"/>
        <v>0.39743277135293303</v>
      </c>
      <c r="N26" s="27">
        <f t="shared" si="1"/>
        <v>2.2058473241384609</v>
      </c>
      <c r="O26" s="152">
        <f t="shared" si="1"/>
        <v>2.0513115508513575</v>
      </c>
      <c r="P26" s="52">
        <f t="shared" si="7"/>
        <v>-7.0057329714539721E-2</v>
      </c>
    </row>
    <row r="27" spans="1:16" ht="20.100000000000001" customHeight="1" x14ac:dyDescent="0.25">
      <c r="A27" s="8" t="s">
        <v>176</v>
      </c>
      <c r="B27" s="19">
        <v>66.98</v>
      </c>
      <c r="C27" s="140">
        <v>57.1</v>
      </c>
      <c r="D27" s="247">
        <f t="shared" si="2"/>
        <v>1.5111584999507035E-3</v>
      </c>
      <c r="E27" s="215">
        <f t="shared" si="3"/>
        <v>9.3556895536434949E-4</v>
      </c>
      <c r="F27" s="52">
        <f t="shared" si="4"/>
        <v>-0.14750671842341001</v>
      </c>
      <c r="H27" s="19">
        <v>70.337999999999994</v>
      </c>
      <c r="I27" s="140">
        <v>73.08</v>
      </c>
      <c r="J27" s="247">
        <f t="shared" si="5"/>
        <v>5.8963968419764303E-3</v>
      </c>
      <c r="K27" s="215">
        <f t="shared" si="6"/>
        <v>4.663693934045361E-3</v>
      </c>
      <c r="L27" s="52">
        <f t="shared" si="0"/>
        <v>3.8983195427791585E-2</v>
      </c>
      <c r="N27" s="27">
        <f t="shared" si="1"/>
        <v>10.501343684681995</v>
      </c>
      <c r="O27" s="152">
        <f t="shared" si="1"/>
        <v>12.798598949211907</v>
      </c>
      <c r="P27" s="52">
        <f t="shared" si="7"/>
        <v>0.21875822118657559</v>
      </c>
    </row>
    <row r="28" spans="1:16" ht="20.100000000000001" customHeight="1" x14ac:dyDescent="0.25">
      <c r="A28" s="8" t="s">
        <v>187</v>
      </c>
      <c r="B28" s="19">
        <v>51.77</v>
      </c>
      <c r="C28" s="140">
        <v>272.32</v>
      </c>
      <c r="D28" s="247">
        <f t="shared" si="2"/>
        <v>1.1680005306426982E-3</v>
      </c>
      <c r="E28" s="215">
        <f t="shared" si="3"/>
        <v>4.4618938340598886E-3</v>
      </c>
      <c r="F28" s="52">
        <f t="shared" si="4"/>
        <v>4.2601892988217109</v>
      </c>
      <c r="H28" s="19">
        <v>14.467000000000001</v>
      </c>
      <c r="I28" s="140">
        <v>63.417000000000002</v>
      </c>
      <c r="J28" s="247">
        <f t="shared" si="5"/>
        <v>1.2127608563347412E-3</v>
      </c>
      <c r="K28" s="215">
        <f t="shared" si="6"/>
        <v>4.0470371950650612E-3</v>
      </c>
      <c r="L28" s="52">
        <f t="shared" si="0"/>
        <v>3.3835625907237161</v>
      </c>
      <c r="N28" s="27">
        <f t="shared" si="1"/>
        <v>2.7944755649990345</v>
      </c>
      <c r="O28" s="152">
        <f t="shared" si="1"/>
        <v>2.3287676263219743</v>
      </c>
      <c r="P28" s="52">
        <f t="shared" si="7"/>
        <v>-0.16665307240831825</v>
      </c>
    </row>
    <row r="29" spans="1:16" ht="20.100000000000001" customHeight="1" x14ac:dyDescent="0.25">
      <c r="A29" s="8" t="s">
        <v>217</v>
      </c>
      <c r="B29" s="19"/>
      <c r="C29" s="140">
        <v>137.12</v>
      </c>
      <c r="D29" s="247">
        <f t="shared" si="2"/>
        <v>0</v>
      </c>
      <c r="E29" s="215">
        <f t="shared" si="3"/>
        <v>2.2466762724966654E-3</v>
      </c>
      <c r="F29" s="52"/>
      <c r="H29" s="19"/>
      <c r="I29" s="140">
        <v>60.588000000000001</v>
      </c>
      <c r="J29" s="247">
        <f t="shared" si="5"/>
        <v>0</v>
      </c>
      <c r="K29" s="215">
        <f t="shared" si="6"/>
        <v>3.8665009315262773E-3</v>
      </c>
      <c r="L29" s="52"/>
      <c r="N29" s="27"/>
      <c r="O29" s="152">
        <f t="shared" si="1"/>
        <v>4.4186114352392067</v>
      </c>
      <c r="P29" s="52"/>
    </row>
    <row r="30" spans="1:16" ht="20.100000000000001" customHeight="1" x14ac:dyDescent="0.25">
      <c r="A30" s="8" t="s">
        <v>183</v>
      </c>
      <c r="B30" s="19">
        <v>59.67</v>
      </c>
      <c r="C30" s="140">
        <v>83.56</v>
      </c>
      <c r="D30" s="247">
        <f t="shared" si="2"/>
        <v>1.346235110362175E-3</v>
      </c>
      <c r="E30" s="215">
        <f t="shared" si="3"/>
        <v>1.3691093154158502E-3</v>
      </c>
      <c r="F30" s="52">
        <f t="shared" si="4"/>
        <v>0.40036869448634155</v>
      </c>
      <c r="H30" s="19">
        <v>22.686</v>
      </c>
      <c r="I30" s="140">
        <v>55.024000000000001</v>
      </c>
      <c r="J30" s="247">
        <f t="shared" si="5"/>
        <v>1.901755221318168E-3</v>
      </c>
      <c r="K30" s="215">
        <f t="shared" si="6"/>
        <v>3.5114271350152153E-3</v>
      </c>
      <c r="L30" s="52">
        <f t="shared" si="0"/>
        <v>1.425460636515913</v>
      </c>
      <c r="N30" s="27">
        <f t="shared" si="1"/>
        <v>3.8019105077928605</v>
      </c>
      <c r="O30" s="152">
        <f t="shared" si="1"/>
        <v>6.5849688846337964</v>
      </c>
      <c r="P30" s="52">
        <f t="shared" si="7"/>
        <v>0.73201575132724428</v>
      </c>
    </row>
    <row r="31" spans="1:16" ht="20.100000000000001" customHeight="1" x14ac:dyDescent="0.25">
      <c r="A31" s="8" t="s">
        <v>173</v>
      </c>
      <c r="B31" s="19">
        <v>365.02</v>
      </c>
      <c r="C31" s="140">
        <v>203.13</v>
      </c>
      <c r="D31" s="247">
        <f t="shared" si="2"/>
        <v>8.2353400366080281E-3</v>
      </c>
      <c r="E31" s="215">
        <f t="shared" si="3"/>
        <v>3.3282333082865203E-3</v>
      </c>
      <c r="F31" s="52">
        <f t="shared" si="4"/>
        <v>-0.44350994466056654</v>
      </c>
      <c r="H31" s="19">
        <v>99.451999999999998</v>
      </c>
      <c r="I31" s="140">
        <v>53.353999999999999</v>
      </c>
      <c r="J31" s="247">
        <f t="shared" si="5"/>
        <v>8.3370078581739594E-3</v>
      </c>
      <c r="K31" s="215">
        <f t="shared" si="6"/>
        <v>3.404853943035799E-3</v>
      </c>
      <c r="L31" s="52">
        <f t="shared" si="0"/>
        <v>-0.46352009009371353</v>
      </c>
      <c r="N31" s="27">
        <f t="shared" si="1"/>
        <v>2.7245630376417731</v>
      </c>
      <c r="O31" s="152">
        <f t="shared" si="1"/>
        <v>2.6265938069216759</v>
      </c>
      <c r="P31" s="52">
        <f t="shared" si="7"/>
        <v>-3.5957777216596841E-2</v>
      </c>
    </row>
    <row r="32" spans="1:16" ht="20.100000000000001" customHeight="1" thickBot="1" x14ac:dyDescent="0.3">
      <c r="A32" s="8" t="s">
        <v>17</v>
      </c>
      <c r="B32" s="19">
        <f>B33-SUM(B7:B31)</f>
        <v>3531.3000000000029</v>
      </c>
      <c r="C32" s="140">
        <f>C33-SUM(C7:C31)</f>
        <v>2499.419999999991</v>
      </c>
      <c r="D32" s="247">
        <f t="shared" si="2"/>
        <v>7.9670857134606199E-2</v>
      </c>
      <c r="E32" s="215">
        <f t="shared" si="3"/>
        <v>4.0952360042324935E-2</v>
      </c>
      <c r="F32" s="52">
        <f t="shared" si="4"/>
        <v>-0.29220966782771529</v>
      </c>
      <c r="H32" s="19">
        <f>H33-SUM(H7:H31)</f>
        <v>942.67700000000332</v>
      </c>
      <c r="I32" s="140">
        <f>I33-SUM(I7:I31)</f>
        <v>671.1880000000001</v>
      </c>
      <c r="J32" s="247">
        <f t="shared" si="5"/>
        <v>7.9024107677270264E-2</v>
      </c>
      <c r="K32" s="215">
        <f t="shared" si="6"/>
        <v>4.2832723100766808E-2</v>
      </c>
      <c r="L32" s="52">
        <f t="shared" si="0"/>
        <v>-0.28799790384193341</v>
      </c>
      <c r="N32" s="27">
        <f t="shared" si="1"/>
        <v>2.6694899895222797</v>
      </c>
      <c r="O32" s="152">
        <f t="shared" si="1"/>
        <v>2.6853750070016345</v>
      </c>
      <c r="P32" s="52">
        <f t="shared" si="7"/>
        <v>5.9505814000814037E-3</v>
      </c>
    </row>
    <row r="33" spans="1:16" ht="26.25" customHeight="1" thickBot="1" x14ac:dyDescent="0.3">
      <c r="A33" s="12" t="s">
        <v>18</v>
      </c>
      <c r="B33" s="17">
        <v>44323.61</v>
      </c>
      <c r="C33" s="145">
        <v>61032.379999999983</v>
      </c>
      <c r="D33" s="243">
        <f>SUM(D7:D32)</f>
        <v>1</v>
      </c>
      <c r="E33" s="244">
        <f>SUM(E7:E32)</f>
        <v>1.0000000000000002</v>
      </c>
      <c r="F33" s="57">
        <f t="shared" si="4"/>
        <v>0.37697222766827843</v>
      </c>
      <c r="G33" s="1"/>
      <c r="H33" s="17">
        <v>11928.98</v>
      </c>
      <c r="I33" s="145">
        <v>15669.982000000002</v>
      </c>
      <c r="J33" s="243">
        <f>SUM(J7:J32)</f>
        <v>1.0000000000000002</v>
      </c>
      <c r="K33" s="244">
        <f>SUM(K7:K32)</f>
        <v>0.99999999999999989</v>
      </c>
      <c r="L33" s="57">
        <f t="shared" si="0"/>
        <v>0.31360619265016809</v>
      </c>
      <c r="N33" s="29">
        <f t="shared" si="1"/>
        <v>2.6913376414962586</v>
      </c>
      <c r="O33" s="146">
        <f t="shared" si="1"/>
        <v>2.5674866357825148</v>
      </c>
      <c r="P33" s="57">
        <f t="shared" si="7"/>
        <v>-4.6018382756646041E-2</v>
      </c>
    </row>
    <row r="35" spans="1:16" ht="15.75" thickBot="1" x14ac:dyDescent="0.3"/>
    <row r="36" spans="1:16" x14ac:dyDescent="0.25">
      <c r="A36" s="361" t="s">
        <v>2</v>
      </c>
      <c r="B36" s="349" t="s">
        <v>1</v>
      </c>
      <c r="C36" s="347"/>
      <c r="D36" s="349" t="s">
        <v>104</v>
      </c>
      <c r="E36" s="347"/>
      <c r="F36" s="130" t="s">
        <v>0</v>
      </c>
      <c r="H36" s="359" t="s">
        <v>19</v>
      </c>
      <c r="I36" s="360"/>
      <c r="J36" s="349" t="s">
        <v>104</v>
      </c>
      <c r="K36" s="350"/>
      <c r="L36" s="130" t="s">
        <v>0</v>
      </c>
      <c r="N36" s="357" t="s">
        <v>22</v>
      </c>
      <c r="O36" s="347"/>
      <c r="P36" s="130" t="s">
        <v>0</v>
      </c>
    </row>
    <row r="37" spans="1:16" x14ac:dyDescent="0.25">
      <c r="A37" s="362"/>
      <c r="B37" s="352" t="str">
        <f>B5</f>
        <v>jan-fev</v>
      </c>
      <c r="C37" s="354"/>
      <c r="D37" s="352" t="str">
        <f>B5</f>
        <v>jan-fev</v>
      </c>
      <c r="E37" s="354"/>
      <c r="F37" s="131" t="str">
        <f>F5</f>
        <v>2024/2023</v>
      </c>
      <c r="H37" s="355" t="str">
        <f>B5</f>
        <v>jan-fev</v>
      </c>
      <c r="I37" s="354"/>
      <c r="J37" s="352" t="str">
        <f>B5</f>
        <v>jan-fev</v>
      </c>
      <c r="K37" s="353"/>
      <c r="L37" s="131" t="str">
        <f>L5</f>
        <v>2024/2023</v>
      </c>
      <c r="N37" s="355" t="str">
        <f>B5</f>
        <v>jan-fev</v>
      </c>
      <c r="O37" s="353"/>
      <c r="P37" s="131" t="str">
        <f>P5</f>
        <v>2024/2023</v>
      </c>
    </row>
    <row r="38" spans="1:16" ht="19.5" customHeight="1" thickBot="1" x14ac:dyDescent="0.3">
      <c r="A38" s="363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165</v>
      </c>
      <c r="B39" s="39">
        <v>3490.1800000000003</v>
      </c>
      <c r="C39" s="147">
        <v>4597.91</v>
      </c>
      <c r="D39" s="247">
        <f t="shared" ref="D39:D61" si="12">B39/$B$62</f>
        <v>0.1869578702257895</v>
      </c>
      <c r="E39" s="246">
        <f t="shared" ref="E39:E61" si="13">C39/$C$62</f>
        <v>0.2211074729344826</v>
      </c>
      <c r="F39" s="52">
        <f>(C39-B39)/B39</f>
        <v>0.31738477671638698</v>
      </c>
      <c r="H39" s="39">
        <v>874.91300000000001</v>
      </c>
      <c r="I39" s="147">
        <v>1098.287</v>
      </c>
      <c r="J39" s="247">
        <f t="shared" ref="J39:J61" si="14">H39/$H$62</f>
        <v>0.18866540776589533</v>
      </c>
      <c r="K39" s="246">
        <f t="shared" ref="K39:K61" si="15">I39/$I$62</f>
        <v>0.21124454379447621</v>
      </c>
      <c r="L39" s="52">
        <f t="shared" ref="L39:L62" si="16">(I39-H39)/H39</f>
        <v>0.25530995653282101</v>
      </c>
      <c r="N39" s="27">
        <f t="shared" ref="N39:O62" si="17">(H39/B39)*10</f>
        <v>2.5067847503567147</v>
      </c>
      <c r="O39" s="151">
        <f t="shared" si="17"/>
        <v>2.3886657198596755</v>
      </c>
      <c r="P39" s="61">
        <f t="shared" si="7"/>
        <v>-4.7119733946135944E-2</v>
      </c>
    </row>
    <row r="40" spans="1:16" ht="20.100000000000001" customHeight="1" x14ac:dyDescent="0.25">
      <c r="A40" s="38" t="s">
        <v>159</v>
      </c>
      <c r="B40" s="19">
        <v>2958.41</v>
      </c>
      <c r="C40" s="140">
        <v>3875.1000000000004</v>
      </c>
      <c r="D40" s="247">
        <f t="shared" si="12"/>
        <v>0.15847263833231462</v>
      </c>
      <c r="E40" s="215">
        <f t="shared" si="13"/>
        <v>0.1863484862401425</v>
      </c>
      <c r="F40" s="52">
        <f t="shared" ref="F40:F62" si="18">(C40-B40)/B40</f>
        <v>0.30985901210447525</v>
      </c>
      <c r="H40" s="19">
        <v>706.26199999999994</v>
      </c>
      <c r="I40" s="140">
        <v>956.52700000000004</v>
      </c>
      <c r="J40" s="247">
        <f t="shared" si="14"/>
        <v>0.15229766641889736</v>
      </c>
      <c r="K40" s="215">
        <f t="shared" si="15"/>
        <v>0.18397842252717092</v>
      </c>
      <c r="L40" s="52">
        <f t="shared" si="16"/>
        <v>0.35435150128422616</v>
      </c>
      <c r="N40" s="27">
        <f t="shared" si="17"/>
        <v>2.3873026389175269</v>
      </c>
      <c r="O40" s="152">
        <f t="shared" si="17"/>
        <v>2.4683930737271296</v>
      </c>
      <c r="P40" s="52">
        <f t="shared" si="7"/>
        <v>3.3967387916251555E-2</v>
      </c>
    </row>
    <row r="41" spans="1:16" ht="20.100000000000001" customHeight="1" x14ac:dyDescent="0.25">
      <c r="A41" s="38" t="s">
        <v>168</v>
      </c>
      <c r="B41" s="19">
        <v>3303.5</v>
      </c>
      <c r="C41" s="140">
        <v>3479.78</v>
      </c>
      <c r="D41" s="247">
        <f t="shared" si="12"/>
        <v>0.17695801485622392</v>
      </c>
      <c r="E41" s="215">
        <f t="shared" si="13"/>
        <v>0.16733806493993009</v>
      </c>
      <c r="F41" s="52">
        <f t="shared" si="18"/>
        <v>5.3361586196458359E-2</v>
      </c>
      <c r="H41" s="19">
        <v>681.505</v>
      </c>
      <c r="I41" s="140">
        <v>696.74099999999999</v>
      </c>
      <c r="J41" s="247">
        <f t="shared" si="14"/>
        <v>0.14695909046899119</v>
      </c>
      <c r="K41" s="215">
        <f t="shared" si="15"/>
        <v>0.13401117803261547</v>
      </c>
      <c r="L41" s="52">
        <f t="shared" si="16"/>
        <v>2.2356402374157182E-2</v>
      </c>
      <c r="N41" s="27">
        <f t="shared" si="17"/>
        <v>2.0629786589980323</v>
      </c>
      <c r="O41" s="152">
        <f t="shared" si="17"/>
        <v>2.0022558897401557</v>
      </c>
      <c r="P41" s="52">
        <f t="shared" si="7"/>
        <v>-2.9434511594690516E-2</v>
      </c>
    </row>
    <row r="42" spans="1:16" ht="20.100000000000001" customHeight="1" x14ac:dyDescent="0.25">
      <c r="A42" s="38" t="s">
        <v>171</v>
      </c>
      <c r="B42" s="19">
        <v>3287.51</v>
      </c>
      <c r="C42" s="140">
        <v>2966.7799999999997</v>
      </c>
      <c r="D42" s="247">
        <f t="shared" si="12"/>
        <v>0.17610148128348257</v>
      </c>
      <c r="E42" s="215">
        <f t="shared" si="13"/>
        <v>0.1426685664905499</v>
      </c>
      <c r="F42" s="52">
        <f t="shared" si="18"/>
        <v>-9.7560159512822917E-2</v>
      </c>
      <c r="H42" s="19">
        <v>796.197</v>
      </c>
      <c r="I42" s="140">
        <v>676.02700000000004</v>
      </c>
      <c r="J42" s="247">
        <f t="shared" si="14"/>
        <v>0.17169116434089166</v>
      </c>
      <c r="K42" s="215">
        <f t="shared" si="15"/>
        <v>0.13002704685364425</v>
      </c>
      <c r="L42" s="52">
        <f t="shared" si="16"/>
        <v>-0.1509299834086287</v>
      </c>
      <c r="N42" s="27">
        <f t="shared" si="17"/>
        <v>2.421884648259625</v>
      </c>
      <c r="O42" s="152">
        <f t="shared" si="17"/>
        <v>2.2786556468629291</v>
      </c>
      <c r="P42" s="52">
        <f t="shared" si="7"/>
        <v>-5.9139481106014191E-2</v>
      </c>
    </row>
    <row r="43" spans="1:16" ht="20.100000000000001" customHeight="1" x14ac:dyDescent="0.25">
      <c r="A43" s="38" t="s">
        <v>170</v>
      </c>
      <c r="B43" s="19">
        <v>875.56999999999994</v>
      </c>
      <c r="C43" s="140">
        <v>1388.76</v>
      </c>
      <c r="D43" s="247">
        <f t="shared" si="12"/>
        <v>4.6901507209827144E-2</v>
      </c>
      <c r="E43" s="215">
        <f t="shared" si="13"/>
        <v>6.6783650422146595E-2</v>
      </c>
      <c r="F43" s="52">
        <f t="shared" si="18"/>
        <v>0.58612104115033647</v>
      </c>
      <c r="H43" s="19">
        <v>345.33699999999999</v>
      </c>
      <c r="I43" s="140">
        <v>574.42100000000005</v>
      </c>
      <c r="J43" s="247">
        <f t="shared" si="14"/>
        <v>7.446814245719402E-2</v>
      </c>
      <c r="K43" s="215">
        <f t="shared" si="15"/>
        <v>0.11048414675851288</v>
      </c>
      <c r="L43" s="52">
        <f t="shared" si="16"/>
        <v>0.66336361293461188</v>
      </c>
      <c r="N43" s="27">
        <f t="shared" si="17"/>
        <v>3.9441392464337524</v>
      </c>
      <c r="O43" s="152">
        <f t="shared" si="17"/>
        <v>4.1362150407557827</v>
      </c>
      <c r="P43" s="52">
        <f t="shared" si="7"/>
        <v>4.8699039846451464E-2</v>
      </c>
    </row>
    <row r="44" spans="1:16" ht="20.100000000000001" customHeight="1" x14ac:dyDescent="0.25">
      <c r="A44" s="38" t="s">
        <v>164</v>
      </c>
      <c r="B44" s="19">
        <v>839.90000000000009</v>
      </c>
      <c r="C44" s="140">
        <v>927.55</v>
      </c>
      <c r="D44" s="247">
        <f t="shared" si="12"/>
        <v>4.4990778470634929E-2</v>
      </c>
      <c r="E44" s="215">
        <f t="shared" si="13"/>
        <v>4.4604665276262327E-2</v>
      </c>
      <c r="F44" s="52">
        <f t="shared" si="18"/>
        <v>0.10435766162638392</v>
      </c>
      <c r="H44" s="19">
        <v>218.54399999999998</v>
      </c>
      <c r="I44" s="140">
        <v>269.88800000000003</v>
      </c>
      <c r="J44" s="247">
        <f t="shared" si="14"/>
        <v>4.7126620446592771E-2</v>
      </c>
      <c r="K44" s="215">
        <f t="shared" si="15"/>
        <v>5.1910263378883298E-2</v>
      </c>
      <c r="L44" s="52">
        <f t="shared" si="16"/>
        <v>0.23493667179149305</v>
      </c>
      <c r="N44" s="27">
        <f t="shared" si="17"/>
        <v>2.6020240504821994</v>
      </c>
      <c r="O44" s="152">
        <f t="shared" si="17"/>
        <v>2.9096868093364243</v>
      </c>
      <c r="P44" s="52">
        <f t="shared" si="7"/>
        <v>0.11823978290946609</v>
      </c>
    </row>
    <row r="45" spans="1:16" ht="20.100000000000001" customHeight="1" x14ac:dyDescent="0.25">
      <c r="A45" s="38" t="s">
        <v>184</v>
      </c>
      <c r="B45" s="19">
        <v>1150.2199999999998</v>
      </c>
      <c r="C45" s="140">
        <v>901.74</v>
      </c>
      <c r="D45" s="247">
        <f t="shared" si="12"/>
        <v>6.1613636400159176E-2</v>
      </c>
      <c r="E45" s="215">
        <f t="shared" si="13"/>
        <v>4.3363496163243809E-2</v>
      </c>
      <c r="F45" s="52">
        <f t="shared" si="18"/>
        <v>-0.21602823807619398</v>
      </c>
      <c r="H45" s="19">
        <v>257.06299999999999</v>
      </c>
      <c r="I45" s="140">
        <v>202.53700000000001</v>
      </c>
      <c r="J45" s="247">
        <f t="shared" si="14"/>
        <v>5.5432820996515475E-2</v>
      </c>
      <c r="K45" s="215">
        <f t="shared" si="15"/>
        <v>3.8955970676609879E-2</v>
      </c>
      <c r="L45" s="52">
        <f t="shared" si="16"/>
        <v>-0.21211142793789844</v>
      </c>
      <c r="N45" s="27">
        <f t="shared" si="17"/>
        <v>2.2349028881431381</v>
      </c>
      <c r="O45" s="152">
        <f t="shared" si="17"/>
        <v>2.2460687116020139</v>
      </c>
      <c r="P45" s="52">
        <f t="shared" si="7"/>
        <v>4.9961112485531461E-3</v>
      </c>
    </row>
    <row r="46" spans="1:16" ht="20.100000000000001" customHeight="1" x14ac:dyDescent="0.25">
      <c r="A46" s="38" t="s">
        <v>179</v>
      </c>
      <c r="B46" s="19">
        <v>353.83</v>
      </c>
      <c r="C46" s="140">
        <v>763.43000000000006</v>
      </c>
      <c r="D46" s="247">
        <f t="shared" si="12"/>
        <v>1.8953550596814805E-2</v>
      </c>
      <c r="E46" s="215">
        <f t="shared" si="13"/>
        <v>3.6712349320098057E-2</v>
      </c>
      <c r="F46" s="52">
        <f t="shared" si="18"/>
        <v>1.1576180651725407</v>
      </c>
      <c r="H46" s="19">
        <v>102.776</v>
      </c>
      <c r="I46" s="140">
        <v>166.97499999999999</v>
      </c>
      <c r="J46" s="247">
        <f t="shared" si="14"/>
        <v>2.2162518957367941E-2</v>
      </c>
      <c r="K46" s="215">
        <f t="shared" si="15"/>
        <v>3.2115974877315913E-2</v>
      </c>
      <c r="L46" s="52">
        <f t="shared" si="16"/>
        <v>0.62464972367089588</v>
      </c>
      <c r="N46" s="27">
        <f t="shared" si="17"/>
        <v>2.9046717350139901</v>
      </c>
      <c r="O46" s="152">
        <f t="shared" si="17"/>
        <v>2.1871684371848104</v>
      </c>
      <c r="P46" s="52">
        <f t="shared" si="7"/>
        <v>-0.24701699995222487</v>
      </c>
    </row>
    <row r="47" spans="1:16" ht="20.100000000000001" customHeight="1" x14ac:dyDescent="0.25">
      <c r="A47" s="38" t="s">
        <v>166</v>
      </c>
      <c r="B47" s="19">
        <v>293.09000000000003</v>
      </c>
      <c r="C47" s="140">
        <v>339.32</v>
      </c>
      <c r="D47" s="247">
        <f t="shared" si="12"/>
        <v>1.5699901490604108E-2</v>
      </c>
      <c r="E47" s="215">
        <f t="shared" si="13"/>
        <v>1.6317454607882417E-2</v>
      </c>
      <c r="F47" s="52">
        <f t="shared" si="18"/>
        <v>0.15773311951960134</v>
      </c>
      <c r="H47" s="19">
        <v>86.259</v>
      </c>
      <c r="I47" s="140">
        <v>118.946</v>
      </c>
      <c r="J47" s="247">
        <f t="shared" si="14"/>
        <v>1.860080877581927E-2</v>
      </c>
      <c r="K47" s="215">
        <f t="shared" si="15"/>
        <v>2.2878076045858477E-2</v>
      </c>
      <c r="L47" s="52">
        <f t="shared" si="16"/>
        <v>0.37894016856212104</v>
      </c>
      <c r="N47" s="27">
        <f t="shared" si="17"/>
        <v>2.9430891535023367</v>
      </c>
      <c r="O47" s="152">
        <f t="shared" si="17"/>
        <v>3.5054226099257342</v>
      </c>
      <c r="P47" s="52">
        <f t="shared" si="7"/>
        <v>0.19106912060554099</v>
      </c>
    </row>
    <row r="48" spans="1:16" ht="20.100000000000001" customHeight="1" x14ac:dyDescent="0.25">
      <c r="A48" s="38" t="s">
        <v>175</v>
      </c>
      <c r="B48" s="19">
        <v>483.59999999999997</v>
      </c>
      <c r="C48" s="140">
        <v>332.27</v>
      </c>
      <c r="D48" s="247">
        <f t="shared" si="12"/>
        <v>2.590491780973812E-2</v>
      </c>
      <c r="E48" s="215">
        <f t="shared" si="13"/>
        <v>1.5978429336794442E-2</v>
      </c>
      <c r="F48" s="52">
        <f t="shared" si="18"/>
        <v>-0.3129239040529363</v>
      </c>
      <c r="H48" s="19">
        <v>135.24299999999999</v>
      </c>
      <c r="I48" s="140">
        <v>111.895</v>
      </c>
      <c r="J48" s="247">
        <f t="shared" si="14"/>
        <v>2.9163671979365924E-2</v>
      </c>
      <c r="K48" s="215">
        <f t="shared" si="15"/>
        <v>2.1521886563241589E-2</v>
      </c>
      <c r="L48" s="52">
        <f t="shared" si="16"/>
        <v>-0.17263740082666015</v>
      </c>
      <c r="N48" s="27">
        <f t="shared" si="17"/>
        <v>2.796588089330025</v>
      </c>
      <c r="O48" s="152">
        <f t="shared" si="17"/>
        <v>3.367592620459265</v>
      </c>
      <c r="P48" s="52">
        <f t="shared" si="7"/>
        <v>0.20417898985832941</v>
      </c>
    </row>
    <row r="49" spans="1:16" ht="20.100000000000001" customHeight="1" x14ac:dyDescent="0.25">
      <c r="A49" s="38" t="s">
        <v>187</v>
      </c>
      <c r="B49" s="19">
        <v>51.77</v>
      </c>
      <c r="C49" s="140">
        <v>272.32</v>
      </c>
      <c r="D49" s="247">
        <f t="shared" si="12"/>
        <v>2.7731546629655556E-3</v>
      </c>
      <c r="E49" s="215">
        <f t="shared" si="13"/>
        <v>1.3095512315273309E-2</v>
      </c>
      <c r="F49" s="52">
        <f t="shared" si="18"/>
        <v>4.2601892988217109</v>
      </c>
      <c r="H49" s="19">
        <v>14.467000000000001</v>
      </c>
      <c r="I49" s="140">
        <v>63.417000000000002</v>
      </c>
      <c r="J49" s="247">
        <f t="shared" si="14"/>
        <v>3.1196501299548727E-3</v>
      </c>
      <c r="K49" s="215">
        <f t="shared" si="15"/>
        <v>1.2197627062702462E-2</v>
      </c>
      <c r="L49" s="52">
        <f t="shared" si="16"/>
        <v>3.3835625907237161</v>
      </c>
      <c r="N49" s="27">
        <f t="shared" si="17"/>
        <v>2.7944755649990345</v>
      </c>
      <c r="O49" s="152">
        <f t="shared" si="17"/>
        <v>2.3287676263219743</v>
      </c>
      <c r="P49" s="52">
        <f t="shared" si="7"/>
        <v>-0.16665307240831825</v>
      </c>
    </row>
    <row r="50" spans="1:16" ht="20.100000000000001" customHeight="1" x14ac:dyDescent="0.25">
      <c r="A50" s="38" t="s">
        <v>173</v>
      </c>
      <c r="B50" s="19">
        <v>365.02</v>
      </c>
      <c r="C50" s="140">
        <v>203.13</v>
      </c>
      <c r="D50" s="247">
        <f t="shared" si="12"/>
        <v>1.9552963397251051E-2</v>
      </c>
      <c r="E50" s="215">
        <f t="shared" si="13"/>
        <v>9.7682557895177272E-3</v>
      </c>
      <c r="F50" s="52">
        <f t="shared" si="18"/>
        <v>-0.44350994466056654</v>
      </c>
      <c r="H50" s="19">
        <v>99.451999999999998</v>
      </c>
      <c r="I50" s="140">
        <v>53.353999999999999</v>
      </c>
      <c r="J50" s="247">
        <f t="shared" si="14"/>
        <v>2.1445734756637313E-2</v>
      </c>
      <c r="K50" s="215">
        <f t="shared" si="15"/>
        <v>1.0262109439163428E-2</v>
      </c>
      <c r="L50" s="52">
        <f t="shared" si="16"/>
        <v>-0.46352009009371353</v>
      </c>
      <c r="N50" s="27">
        <f t="shared" si="17"/>
        <v>2.7245630376417731</v>
      </c>
      <c r="O50" s="152">
        <f t="shared" si="17"/>
        <v>2.6265938069216759</v>
      </c>
      <c r="P50" s="52">
        <f t="shared" si="7"/>
        <v>-3.5957777216596841E-2</v>
      </c>
    </row>
    <row r="51" spans="1:16" ht="20.100000000000001" customHeight="1" x14ac:dyDescent="0.25">
      <c r="A51" s="38" t="s">
        <v>190</v>
      </c>
      <c r="B51" s="19">
        <v>142.65</v>
      </c>
      <c r="C51" s="140">
        <v>136.07</v>
      </c>
      <c r="D51" s="247">
        <f t="shared" si="12"/>
        <v>7.6413079519419835E-3</v>
      </c>
      <c r="E51" s="215">
        <f t="shared" si="13"/>
        <v>6.5434281754525522E-3</v>
      </c>
      <c r="F51" s="52">
        <f t="shared" si="18"/>
        <v>-4.6126883981773656E-2</v>
      </c>
      <c r="H51" s="19">
        <v>39.215999999999994</v>
      </c>
      <c r="I51" s="140">
        <v>38.387</v>
      </c>
      <c r="J51" s="247">
        <f t="shared" si="14"/>
        <v>8.4565009674645933E-3</v>
      </c>
      <c r="K51" s="215">
        <f t="shared" si="15"/>
        <v>7.3833563564337538E-3</v>
      </c>
      <c r="L51" s="52">
        <f t="shared" si="16"/>
        <v>-2.1139330885352754E-2</v>
      </c>
      <c r="N51" s="27">
        <f t="shared" si="17"/>
        <v>2.7491062039957939</v>
      </c>
      <c r="O51" s="152">
        <f t="shared" si="17"/>
        <v>2.821121481590358</v>
      </c>
      <c r="P51" s="52">
        <f t="shared" si="7"/>
        <v>2.6195887772502494E-2</v>
      </c>
    </row>
    <row r="52" spans="1:16" ht="20.100000000000001" customHeight="1" x14ac:dyDescent="0.25">
      <c r="A52" s="38" t="s">
        <v>174</v>
      </c>
      <c r="B52" s="19">
        <v>613.52</v>
      </c>
      <c r="C52" s="140">
        <v>112.27</v>
      </c>
      <c r="D52" s="247">
        <f t="shared" si="12"/>
        <v>3.2864320046795972E-2</v>
      </c>
      <c r="E52" s="215">
        <f t="shared" si="13"/>
        <v>5.3989173312123028E-3</v>
      </c>
      <c r="F52" s="52">
        <f t="shared" si="18"/>
        <v>-0.81700678054505149</v>
      </c>
      <c r="H52" s="19">
        <v>162.05000000000001</v>
      </c>
      <c r="I52" s="140">
        <v>33.244</v>
      </c>
      <c r="J52" s="247">
        <f t="shared" si="14"/>
        <v>3.494430798086591E-2</v>
      </c>
      <c r="K52" s="215">
        <f t="shared" si="15"/>
        <v>6.3941516324089853E-3</v>
      </c>
      <c r="L52" s="52">
        <f t="shared" si="16"/>
        <v>-0.79485344029620486</v>
      </c>
      <c r="N52" s="27">
        <f t="shared" si="17"/>
        <v>2.641315686530187</v>
      </c>
      <c r="O52" s="152">
        <f t="shared" si="17"/>
        <v>2.9610759775541107</v>
      </c>
      <c r="P52" s="52">
        <f t="shared" si="7"/>
        <v>0.12106098966306549</v>
      </c>
    </row>
    <row r="53" spans="1:16" ht="20.100000000000001" customHeight="1" x14ac:dyDescent="0.25">
      <c r="A53" s="38" t="s">
        <v>177</v>
      </c>
      <c r="B53" s="19">
        <v>56.14</v>
      </c>
      <c r="C53" s="140">
        <v>133.31</v>
      </c>
      <c r="D53" s="247">
        <f t="shared" si="12"/>
        <v>3.007241699418317E-3</v>
      </c>
      <c r="E53" s="215">
        <f t="shared" si="13"/>
        <v>6.4107033884734316E-3</v>
      </c>
      <c r="F53" s="52">
        <f t="shared" si="18"/>
        <v>1.3745992162451015</v>
      </c>
      <c r="H53" s="19">
        <v>14.252000000000001</v>
      </c>
      <c r="I53" s="140">
        <v>30.189</v>
      </c>
      <c r="J53" s="247">
        <f t="shared" si="14"/>
        <v>3.0732877342999135E-3</v>
      </c>
      <c r="K53" s="215">
        <f t="shared" si="15"/>
        <v>5.8065528706170997E-3</v>
      </c>
      <c r="L53" s="52">
        <f t="shared" si="16"/>
        <v>1.1182290204883525</v>
      </c>
      <c r="N53" s="27">
        <f t="shared" si="17"/>
        <v>2.5386533665835413</v>
      </c>
      <c r="O53" s="152">
        <f t="shared" si="17"/>
        <v>2.2645712999774963</v>
      </c>
      <c r="P53" s="52">
        <f t="shared" si="7"/>
        <v>-0.10796356454717491</v>
      </c>
    </row>
    <row r="54" spans="1:16" ht="20.100000000000001" customHeight="1" x14ac:dyDescent="0.25">
      <c r="A54" s="38" t="s">
        <v>192</v>
      </c>
      <c r="B54" s="19">
        <v>15.57</v>
      </c>
      <c r="C54" s="140">
        <v>120.32</v>
      </c>
      <c r="D54" s="247">
        <f t="shared" si="12"/>
        <v>8.3403550516464547E-4</v>
      </c>
      <c r="E54" s="215">
        <f t="shared" si="13"/>
        <v>5.7860312932347408E-3</v>
      </c>
      <c r="F54" s="52">
        <f t="shared" si="18"/>
        <v>6.7276814386640975</v>
      </c>
      <c r="H54" s="19">
        <v>6.218</v>
      </c>
      <c r="I54" s="140">
        <v>26.25</v>
      </c>
      <c r="J54" s="247">
        <f t="shared" si="14"/>
        <v>1.3408436101513374E-3</v>
      </c>
      <c r="K54" s="215">
        <f t="shared" si="15"/>
        <v>5.0489255309450086E-3</v>
      </c>
      <c r="L54" s="52">
        <f t="shared" si="16"/>
        <v>3.2216146670955292</v>
      </c>
      <c r="N54" s="27">
        <f t="shared" si="17"/>
        <v>3.9935773924213231</v>
      </c>
      <c r="O54" s="152">
        <f t="shared" si="17"/>
        <v>2.1816821808510638</v>
      </c>
      <c r="P54" s="52">
        <f t="shared" si="7"/>
        <v>-0.45370229083546054</v>
      </c>
    </row>
    <row r="55" spans="1:16" ht="20.100000000000001" customHeight="1" x14ac:dyDescent="0.25">
      <c r="A55" s="38" t="s">
        <v>185</v>
      </c>
      <c r="B55" s="19">
        <v>324.04000000000002</v>
      </c>
      <c r="C55" s="140">
        <v>85.68</v>
      </c>
      <c r="D55" s="247">
        <f t="shared" si="12"/>
        <v>1.7357794803696324E-2</v>
      </c>
      <c r="E55" s="215">
        <f t="shared" si="13"/>
        <v>4.120239039264899E-3</v>
      </c>
      <c r="F55" s="52">
        <f t="shared" si="18"/>
        <v>-0.73558819898777927</v>
      </c>
      <c r="H55" s="19">
        <v>75.068999999999988</v>
      </c>
      <c r="I55" s="140">
        <v>26.026</v>
      </c>
      <c r="J55" s="247">
        <f t="shared" si="14"/>
        <v>1.61878078112658E-2</v>
      </c>
      <c r="K55" s="215">
        <f t="shared" si="15"/>
        <v>5.0058413664142778E-3</v>
      </c>
      <c r="L55" s="52">
        <f t="shared" si="16"/>
        <v>-0.65330562549121474</v>
      </c>
      <c r="N55" s="27">
        <f t="shared" ref="N55:N56" si="19">(H55/B55)*10</f>
        <v>2.3166584372299712</v>
      </c>
      <c r="O55" s="152">
        <f t="shared" ref="O55:O56" si="20">(I55/C55)*10</f>
        <v>3.0375816993464051</v>
      </c>
      <c r="P55" s="52">
        <f t="shared" ref="P55:P56" si="21">(O55-N55)/N55</f>
        <v>0.31119100275241346</v>
      </c>
    </row>
    <row r="56" spans="1:16" ht="20.100000000000001" customHeight="1" x14ac:dyDescent="0.25">
      <c r="A56" s="38" t="s">
        <v>212</v>
      </c>
      <c r="B56" s="19">
        <v>13.020000000000001</v>
      </c>
      <c r="C56" s="140">
        <v>68.2</v>
      </c>
      <c r="D56" s="247">
        <f t="shared" si="12"/>
        <v>6.9744009487756491E-4</v>
      </c>
      <c r="E56" s="215">
        <f t="shared" si="13"/>
        <v>3.2796487217304632E-3</v>
      </c>
      <c r="F56" s="52">
        <f t="shared" si="18"/>
        <v>4.2380952380952372</v>
      </c>
      <c r="H56" s="19">
        <v>3.3530000000000002</v>
      </c>
      <c r="I56" s="140">
        <v>23.123999999999999</v>
      </c>
      <c r="J56" s="247">
        <f t="shared" si="14"/>
        <v>7.2303773316780874E-4</v>
      </c>
      <c r="K56" s="215">
        <f t="shared" si="15"/>
        <v>4.4476706277170432E-3</v>
      </c>
      <c r="L56" s="52">
        <f t="shared" ref="L56:L57" si="22">(I56-H56)/H56</f>
        <v>5.8965105875335508</v>
      </c>
      <c r="N56" s="27">
        <f t="shared" si="19"/>
        <v>2.575268817204301</v>
      </c>
      <c r="O56" s="152">
        <f t="shared" si="20"/>
        <v>3.3906158357771261</v>
      </c>
      <c r="P56" s="52">
        <f t="shared" si="21"/>
        <v>0.31660656671095089</v>
      </c>
    </row>
    <row r="57" spans="1:16" ht="20.100000000000001" customHeight="1" x14ac:dyDescent="0.25">
      <c r="A57" s="38" t="s">
        <v>193</v>
      </c>
      <c r="B57" s="19">
        <v>9.8699999999999992</v>
      </c>
      <c r="C57" s="140">
        <v>23.119999999999997</v>
      </c>
      <c r="D57" s="247">
        <f t="shared" si="12"/>
        <v>5.2870458805234744E-4</v>
      </c>
      <c r="E57" s="215">
        <f t="shared" si="13"/>
        <v>1.1118105344048138E-3</v>
      </c>
      <c r="F57" s="52">
        <f t="shared" si="18"/>
        <v>1.3424518743667679</v>
      </c>
      <c r="H57" s="19">
        <v>6.3369999999999997</v>
      </c>
      <c r="I57" s="140">
        <v>11.917</v>
      </c>
      <c r="J57" s="247">
        <f t="shared" si="14"/>
        <v>1.3665046570487335E-3</v>
      </c>
      <c r="K57" s="215">
        <f t="shared" si="15"/>
        <v>2.2921160210389205E-3</v>
      </c>
      <c r="L57" s="52">
        <f t="shared" si="22"/>
        <v>0.88054284361685342</v>
      </c>
      <c r="N57" s="27">
        <f t="shared" ref="N57:N58" si="23">(H57/B57)*10</f>
        <v>6.4204660587639317</v>
      </c>
      <c r="O57" s="152">
        <f t="shared" ref="O57:O58" si="24">(I57/C57)*10</f>
        <v>5.1544117647058831</v>
      </c>
      <c r="P57" s="52">
        <f t="shared" ref="P57:P58" si="25">(O57-N57)/N57</f>
        <v>-0.19719040369816851</v>
      </c>
    </row>
    <row r="58" spans="1:16" ht="20.100000000000001" customHeight="1" x14ac:dyDescent="0.25">
      <c r="A58" s="38" t="s">
        <v>186</v>
      </c>
      <c r="B58" s="19">
        <v>22.990000000000002</v>
      </c>
      <c r="C58" s="140">
        <v>25.1</v>
      </c>
      <c r="D58" s="247">
        <f t="shared" si="12"/>
        <v>1.2315013656862687E-3</v>
      </c>
      <c r="E58" s="215">
        <f t="shared" si="13"/>
        <v>1.2070261424550531E-3</v>
      </c>
      <c r="F58" s="52">
        <f t="shared" si="18"/>
        <v>9.1779034362766382E-2</v>
      </c>
      <c r="H58" s="19">
        <v>6.0760000000000005</v>
      </c>
      <c r="I58" s="140">
        <v>7.016</v>
      </c>
      <c r="J58" s="247">
        <f t="shared" si="14"/>
        <v>1.3102228651141086E-3</v>
      </c>
      <c r="K58" s="215">
        <f t="shared" si="15"/>
        <v>1.3494575819089593E-3</v>
      </c>
      <c r="L58" s="52">
        <f t="shared" si="16"/>
        <v>0.15470704410796568</v>
      </c>
      <c r="N58" s="27">
        <f t="shared" si="23"/>
        <v>2.642888212266203</v>
      </c>
      <c r="O58" s="152">
        <f t="shared" si="24"/>
        <v>2.795219123505976</v>
      </c>
      <c r="P58" s="52">
        <f t="shared" si="25"/>
        <v>5.7638045579367712E-2</v>
      </c>
    </row>
    <row r="59" spans="1:16" ht="20.100000000000001" customHeight="1" x14ac:dyDescent="0.25">
      <c r="A59" s="38" t="s">
        <v>220</v>
      </c>
      <c r="B59" s="19">
        <v>0.35</v>
      </c>
      <c r="C59" s="140">
        <v>14.65</v>
      </c>
      <c r="D59" s="247">
        <f t="shared" ref="D59" si="26">B59/$B$62</f>
        <v>1.8748389647246364E-5</v>
      </c>
      <c r="E59" s="215">
        <f t="shared" ref="E59" si="27">C59/$C$62</f>
        <v>7.0449932218990153E-4</v>
      </c>
      <c r="F59" s="52">
        <f t="shared" si="18"/>
        <v>40.857142857142861</v>
      </c>
      <c r="H59" s="19">
        <v>0.20699999999999999</v>
      </c>
      <c r="I59" s="140">
        <v>5.7350000000000003</v>
      </c>
      <c r="J59" s="247">
        <f t="shared" ref="J59:J60" si="28">H59/$H$62</f>
        <v>4.4637283258495794E-5</v>
      </c>
      <c r="K59" s="215">
        <f t="shared" ref="K59:K60" si="29">I59/$I$62</f>
        <v>1.1030700159988429E-3</v>
      </c>
      <c r="L59" s="52">
        <f t="shared" si="16"/>
        <v>26.705314009661841</v>
      </c>
      <c r="N59" s="27">
        <f t="shared" ref="N59:N60" si="30">(H59/B59)*10</f>
        <v>5.9142857142857146</v>
      </c>
      <c r="O59" s="152">
        <f t="shared" ref="O59:O60" si="31">(I59/C59)*10</f>
        <v>3.914675767918089</v>
      </c>
      <c r="P59" s="52">
        <f t="shared" ref="P59:P60" si="32">(O59-N59)/N59</f>
        <v>-0.3380983001104681</v>
      </c>
    </row>
    <row r="60" spans="1:16" ht="20.100000000000001" customHeight="1" x14ac:dyDescent="0.25">
      <c r="A60" s="38" t="s">
        <v>191</v>
      </c>
      <c r="B60" s="19">
        <v>0.36</v>
      </c>
      <c r="C60" s="140">
        <v>11.34</v>
      </c>
      <c r="D60" s="247">
        <f t="shared" si="12"/>
        <v>1.9284057922881976E-5</v>
      </c>
      <c r="E60" s="215">
        <f t="shared" si="13"/>
        <v>5.4532575519682482E-4</v>
      </c>
      <c r="F60" s="52">
        <f t="shared" si="18"/>
        <v>30.500000000000004</v>
      </c>
      <c r="H60" s="19">
        <v>8.8999999999999996E-2</v>
      </c>
      <c r="I60" s="140">
        <v>3.6589999999999998</v>
      </c>
      <c r="J60" s="247">
        <f t="shared" si="28"/>
        <v>1.9191875410657612E-5</v>
      </c>
      <c r="K60" s="215">
        <f t="shared" si="29"/>
        <v>7.037721340086775E-4</v>
      </c>
      <c r="L60" s="52">
        <f t="shared" si="16"/>
        <v>40.112359550561798</v>
      </c>
      <c r="N60" s="27">
        <f t="shared" si="30"/>
        <v>2.4722222222222223</v>
      </c>
      <c r="O60" s="152">
        <f t="shared" si="31"/>
        <v>3.2266313932980601</v>
      </c>
      <c r="P60" s="52">
        <f t="shared" si="32"/>
        <v>0.30515427144640628</v>
      </c>
    </row>
    <row r="61" spans="1:16" ht="20.100000000000001" customHeight="1" thickBot="1" x14ac:dyDescent="0.3">
      <c r="A61" s="8" t="s">
        <v>17</v>
      </c>
      <c r="B61" s="19">
        <f>B62-SUM(B39:B60)</f>
        <v>17.160000000003492</v>
      </c>
      <c r="C61" s="140">
        <f>C62-SUM(C39:C60)</f>
        <v>16.759999999987485</v>
      </c>
      <c r="D61" s="247">
        <f t="shared" si="12"/>
        <v>9.1920676099089464E-4</v>
      </c>
      <c r="E61" s="215">
        <f t="shared" si="13"/>
        <v>8.0596646006101931E-4</v>
      </c>
      <c r="F61" s="52">
        <f t="shared" si="18"/>
        <v>-2.3310023310951382E-2</v>
      </c>
      <c r="H61" s="19">
        <f>H62-SUM(H39:H60)</f>
        <v>6.4939999999987776</v>
      </c>
      <c r="I61" s="140">
        <f>I62-SUM(I39:I60)</f>
        <v>4.5639999999993961</v>
      </c>
      <c r="J61" s="247">
        <f t="shared" si="14"/>
        <v>1.4003599878290682E-3</v>
      </c>
      <c r="K61" s="215">
        <f t="shared" si="15"/>
        <v>8.7783985231352265E-4</v>
      </c>
      <c r="L61" s="52">
        <f t="shared" si="16"/>
        <v>-0.29719741299657298</v>
      </c>
      <c r="N61" s="27">
        <f t="shared" si="17"/>
        <v>3.7843822843808015</v>
      </c>
      <c r="O61" s="152">
        <f t="shared" si="17"/>
        <v>2.7231503579968996</v>
      </c>
      <c r="P61" s="52">
        <f t="shared" si="7"/>
        <v>-0.28042408156382648</v>
      </c>
    </row>
    <row r="62" spans="1:16" ht="26.25" customHeight="1" thickBot="1" x14ac:dyDescent="0.3">
      <c r="A62" s="12" t="s">
        <v>18</v>
      </c>
      <c r="B62" s="17">
        <v>18668.270000000004</v>
      </c>
      <c r="C62" s="145">
        <v>20794.909999999993</v>
      </c>
      <c r="D62" s="253">
        <f>SUM(D39:D61)</f>
        <v>0.99999999999999989</v>
      </c>
      <c r="E62" s="254">
        <f>SUM(E39:E61)</f>
        <v>0.99999999999999944</v>
      </c>
      <c r="F62" s="57">
        <f t="shared" si="18"/>
        <v>0.11391735816977085</v>
      </c>
      <c r="G62" s="1"/>
      <c r="H62" s="17">
        <v>4637.3790000000008</v>
      </c>
      <c r="I62" s="145">
        <v>5199.1260000000002</v>
      </c>
      <c r="J62" s="253">
        <f>SUM(J39:J61)</f>
        <v>0.99999999999999967</v>
      </c>
      <c r="K62" s="254">
        <f>SUM(K39:K61)</f>
        <v>0.99999999999999956</v>
      </c>
      <c r="L62" s="57">
        <f t="shared" si="16"/>
        <v>0.12113458917203</v>
      </c>
      <c r="M62" s="1"/>
      <c r="N62" s="29">
        <f t="shared" si="17"/>
        <v>2.4840968123987919</v>
      </c>
      <c r="O62" s="146">
        <f t="shared" si="17"/>
        <v>2.5001916334333747</v>
      </c>
      <c r="P62" s="57">
        <f t="shared" si="7"/>
        <v>6.4791440310414871E-3</v>
      </c>
    </row>
    <row r="64" spans="1:16" ht="15.75" thickBot="1" x14ac:dyDescent="0.3"/>
    <row r="65" spans="1:16" x14ac:dyDescent="0.25">
      <c r="A65" s="361" t="s">
        <v>15</v>
      </c>
      <c r="B65" s="349" t="s">
        <v>1</v>
      </c>
      <c r="C65" s="347"/>
      <c r="D65" s="349" t="s">
        <v>104</v>
      </c>
      <c r="E65" s="347"/>
      <c r="F65" s="130" t="s">
        <v>0</v>
      </c>
      <c r="H65" s="359" t="s">
        <v>19</v>
      </c>
      <c r="I65" s="360"/>
      <c r="J65" s="349" t="s">
        <v>104</v>
      </c>
      <c r="K65" s="350"/>
      <c r="L65" s="130" t="s">
        <v>0</v>
      </c>
      <c r="N65" s="357" t="s">
        <v>22</v>
      </c>
      <c r="O65" s="347"/>
      <c r="P65" s="130" t="s">
        <v>0</v>
      </c>
    </row>
    <row r="66" spans="1:16" x14ac:dyDescent="0.25">
      <c r="A66" s="362"/>
      <c r="B66" s="352" t="str">
        <f>B5</f>
        <v>jan-fev</v>
      </c>
      <c r="C66" s="354"/>
      <c r="D66" s="352" t="str">
        <f>B5</f>
        <v>jan-fev</v>
      </c>
      <c r="E66" s="354"/>
      <c r="F66" s="131" t="str">
        <f>F37</f>
        <v>2024/2023</v>
      </c>
      <c r="H66" s="355" t="str">
        <f>B5</f>
        <v>jan-fev</v>
      </c>
      <c r="I66" s="354"/>
      <c r="J66" s="352" t="str">
        <f>B5</f>
        <v>jan-fev</v>
      </c>
      <c r="K66" s="353"/>
      <c r="L66" s="131" t="str">
        <f>L37</f>
        <v>2024/2023</v>
      </c>
      <c r="N66" s="355" t="str">
        <f>B5</f>
        <v>jan-fev</v>
      </c>
      <c r="O66" s="353"/>
      <c r="P66" s="131" t="str">
        <f>P37</f>
        <v>2024/2023</v>
      </c>
    </row>
    <row r="67" spans="1:16" ht="19.5" customHeight="1" thickBot="1" x14ac:dyDescent="0.3">
      <c r="A67" s="363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160</v>
      </c>
      <c r="B68" s="39">
        <v>8356.07</v>
      </c>
      <c r="C68" s="147">
        <v>13616.650000000001</v>
      </c>
      <c r="D68" s="247">
        <f>B68/$B$96</f>
        <v>0.32570490198141977</v>
      </c>
      <c r="E68" s="246">
        <f>C68/$C$96</f>
        <v>0.33840721099015425</v>
      </c>
      <c r="F68" s="61">
        <f t="shared" ref="F68:F94" si="33">(C68-B68)/B68</f>
        <v>0.62955193051278913</v>
      </c>
      <c r="H68" s="19">
        <v>2607.6099999999997</v>
      </c>
      <c r="I68" s="147">
        <v>3789.4859999999999</v>
      </c>
      <c r="J68" s="245">
        <f>H68/$H$96</f>
        <v>0.35761830632257585</v>
      </c>
      <c r="K68" s="246">
        <f>I68/$I$96</f>
        <v>0.36190794716305913</v>
      </c>
      <c r="L68" s="61">
        <f t="shared" ref="L68:L96" si="34">(I68-H68)/H68</f>
        <v>0.45324109050049677</v>
      </c>
      <c r="N68" s="41">
        <f t="shared" ref="N68:O96" si="35">(H68/B68)*10</f>
        <v>3.120617706649178</v>
      </c>
      <c r="O68" s="149">
        <f t="shared" si="35"/>
        <v>2.7829796609298176</v>
      </c>
      <c r="P68" s="61">
        <f t="shared" si="7"/>
        <v>-0.1081959014075792</v>
      </c>
    </row>
    <row r="69" spans="1:16" ht="20.100000000000001" customHeight="1" x14ac:dyDescent="0.25">
      <c r="A69" s="38" t="s">
        <v>161</v>
      </c>
      <c r="B69" s="19">
        <v>4347.87</v>
      </c>
      <c r="C69" s="140">
        <v>7638.23</v>
      </c>
      <c r="D69" s="247">
        <f t="shared" ref="D69:D95" si="36">B69/$B$96</f>
        <v>0.16947232038242324</v>
      </c>
      <c r="E69" s="215">
        <f t="shared" ref="E69:E95" si="37">C69/$C$96</f>
        <v>0.18982878396678518</v>
      </c>
      <c r="F69" s="52">
        <f t="shared" si="33"/>
        <v>0.75677515657091854</v>
      </c>
      <c r="H69" s="19">
        <v>1007.2860000000001</v>
      </c>
      <c r="I69" s="140">
        <v>1967.175</v>
      </c>
      <c r="J69" s="214">
        <f t="shared" ref="J69:J96" si="38">H69/$H$96</f>
        <v>0.13814332407930718</v>
      </c>
      <c r="K69" s="215">
        <f t="shared" ref="K69:K96" si="39">I69/$I$96</f>
        <v>0.1878714596017747</v>
      </c>
      <c r="L69" s="52">
        <f t="shared" si="34"/>
        <v>0.95294583663428245</v>
      </c>
      <c r="N69" s="40">
        <f t="shared" si="35"/>
        <v>2.3167344009825501</v>
      </c>
      <c r="O69" s="143">
        <f t="shared" si="35"/>
        <v>2.5754330518981492</v>
      </c>
      <c r="P69" s="52">
        <f t="shared" si="7"/>
        <v>0.1116652175604948</v>
      </c>
    </row>
    <row r="70" spans="1:16" ht="20.100000000000001" customHeight="1" x14ac:dyDescent="0.25">
      <c r="A70" s="38" t="s">
        <v>172</v>
      </c>
      <c r="B70" s="19">
        <v>1765.7</v>
      </c>
      <c r="C70" s="140">
        <v>8870.18</v>
      </c>
      <c r="D70" s="247">
        <f t="shared" si="36"/>
        <v>6.8823878381654643E-2</v>
      </c>
      <c r="E70" s="215">
        <f t="shared" si="37"/>
        <v>0.22044576858336273</v>
      </c>
      <c r="F70" s="52">
        <f t="shared" si="33"/>
        <v>4.0236053689754776</v>
      </c>
      <c r="H70" s="19">
        <v>373.42399999999998</v>
      </c>
      <c r="I70" s="140">
        <v>1641.6779999999999</v>
      </c>
      <c r="J70" s="214">
        <f t="shared" si="38"/>
        <v>5.1212895494418861E-2</v>
      </c>
      <c r="K70" s="215">
        <f t="shared" si="39"/>
        <v>0.15678546243019675</v>
      </c>
      <c r="L70" s="52">
        <f t="shared" si="34"/>
        <v>3.3962841167145119</v>
      </c>
      <c r="N70" s="40">
        <f t="shared" si="35"/>
        <v>2.1148779520869909</v>
      </c>
      <c r="O70" s="143">
        <f t="shared" si="35"/>
        <v>1.850783185910545</v>
      </c>
      <c r="P70" s="52">
        <f t="shared" si="7"/>
        <v>-0.12487470774180302</v>
      </c>
    </row>
    <row r="71" spans="1:16" ht="20.100000000000001" customHeight="1" x14ac:dyDescent="0.25">
      <c r="A71" s="38" t="s">
        <v>162</v>
      </c>
      <c r="B71" s="19">
        <v>2720.0600000000004</v>
      </c>
      <c r="C71" s="140">
        <v>2594.19</v>
      </c>
      <c r="D71" s="247">
        <f t="shared" si="36"/>
        <v>0.10602315151543498</v>
      </c>
      <c r="E71" s="215">
        <f t="shared" si="37"/>
        <v>6.4471995878468497E-2</v>
      </c>
      <c r="F71" s="52">
        <f t="shared" si="33"/>
        <v>-4.627471452835611E-2</v>
      </c>
      <c r="H71" s="19">
        <v>831.11599999999999</v>
      </c>
      <c r="I71" s="140">
        <v>737.03500000000008</v>
      </c>
      <c r="J71" s="214">
        <f t="shared" si="38"/>
        <v>0.11398264935231649</v>
      </c>
      <c r="K71" s="215">
        <f t="shared" si="39"/>
        <v>7.038918308111583E-2</v>
      </c>
      <c r="L71" s="52">
        <f t="shared" si="34"/>
        <v>-0.11319839829819171</v>
      </c>
      <c r="N71" s="40">
        <f t="shared" si="35"/>
        <v>3.0555061285412815</v>
      </c>
      <c r="O71" s="143">
        <f t="shared" si="35"/>
        <v>2.8410987630050233</v>
      </c>
      <c r="P71" s="52">
        <f t="shared" si="7"/>
        <v>-7.0170818357552317E-2</v>
      </c>
    </row>
    <row r="72" spans="1:16" ht="20.100000000000001" customHeight="1" x14ac:dyDescent="0.25">
      <c r="A72" s="38" t="s">
        <v>163</v>
      </c>
      <c r="B72" s="19">
        <v>2013.4</v>
      </c>
      <c r="C72" s="140">
        <v>1896.36</v>
      </c>
      <c r="D72" s="247">
        <f t="shared" si="36"/>
        <v>7.8478788431570176E-2</v>
      </c>
      <c r="E72" s="215">
        <f t="shared" si="37"/>
        <v>4.7129205688130983E-2</v>
      </c>
      <c r="F72" s="52">
        <f t="shared" si="33"/>
        <v>-5.8130525479288861E-2</v>
      </c>
      <c r="H72" s="19">
        <v>707.74699999999996</v>
      </c>
      <c r="I72" s="140">
        <v>698.68100000000004</v>
      </c>
      <c r="J72" s="214">
        <f t="shared" si="38"/>
        <v>9.7063319838811835E-2</v>
      </c>
      <c r="K72" s="215">
        <f t="shared" si="39"/>
        <v>6.6726254281407382E-2</v>
      </c>
      <c r="L72" s="52">
        <f t="shared" si="34"/>
        <v>-1.2809662209800845E-2</v>
      </c>
      <c r="N72" s="40">
        <f t="shared" si="35"/>
        <v>3.515183272077083</v>
      </c>
      <c r="O72" s="143">
        <f t="shared" si="35"/>
        <v>3.6843268155835398</v>
      </c>
      <c r="P72" s="52">
        <f t="shared" ref="P72:P86" si="40">(O72-N72)/N72</f>
        <v>4.8117987147370478E-2</v>
      </c>
    </row>
    <row r="73" spans="1:16" ht="20.100000000000001" customHeight="1" x14ac:dyDescent="0.25">
      <c r="A73" s="38" t="s">
        <v>167</v>
      </c>
      <c r="B73" s="19">
        <v>1259.71</v>
      </c>
      <c r="C73" s="140">
        <v>1059.53</v>
      </c>
      <c r="D73" s="247">
        <f t="shared" si="36"/>
        <v>4.9101278720141681E-2</v>
      </c>
      <c r="E73" s="215">
        <f t="shared" si="37"/>
        <v>2.6331923950486946E-2</v>
      </c>
      <c r="F73" s="52">
        <f t="shared" si="33"/>
        <v>-0.15890959030252999</v>
      </c>
      <c r="H73" s="19">
        <v>388.322</v>
      </c>
      <c r="I73" s="140">
        <v>348.53699999999998</v>
      </c>
      <c r="J73" s="214">
        <f t="shared" si="38"/>
        <v>5.3256068180362603E-2</v>
      </c>
      <c r="K73" s="215">
        <f t="shared" si="39"/>
        <v>3.3286390339051557E-2</v>
      </c>
      <c r="L73" s="52">
        <f t="shared" si="34"/>
        <v>-0.10245363383995762</v>
      </c>
      <c r="N73" s="40">
        <f t="shared" si="35"/>
        <v>3.0826301291567102</v>
      </c>
      <c r="O73" s="143">
        <f t="shared" si="35"/>
        <v>3.2895434768246297</v>
      </c>
      <c r="P73" s="52">
        <f t="shared" si="40"/>
        <v>6.7122340014409407E-2</v>
      </c>
    </row>
    <row r="74" spans="1:16" ht="20.100000000000001" customHeight="1" x14ac:dyDescent="0.25">
      <c r="A74" s="38" t="s">
        <v>181</v>
      </c>
      <c r="B74" s="19">
        <v>859.54</v>
      </c>
      <c r="C74" s="140">
        <v>1165.01</v>
      </c>
      <c r="D74" s="247">
        <f t="shared" si="36"/>
        <v>3.3503356416247056E-2</v>
      </c>
      <c r="E74" s="215">
        <f t="shared" si="37"/>
        <v>2.8953361133291926E-2</v>
      </c>
      <c r="F74" s="52">
        <f t="shared" si="33"/>
        <v>0.35538776554901463</v>
      </c>
      <c r="H74" s="19">
        <v>234.446</v>
      </c>
      <c r="I74" s="140">
        <v>293.49299999999999</v>
      </c>
      <c r="J74" s="214">
        <f t="shared" si="38"/>
        <v>3.2152883845399667E-2</v>
      </c>
      <c r="K74" s="215">
        <f t="shared" si="39"/>
        <v>2.802951353738415E-2</v>
      </c>
      <c r="L74" s="52">
        <f t="shared" si="34"/>
        <v>0.25185757061327552</v>
      </c>
      <c r="N74" s="40">
        <f t="shared" si="35"/>
        <v>2.7275752146496961</v>
      </c>
      <c r="O74" s="143">
        <f t="shared" si="35"/>
        <v>2.5192315945785868</v>
      </c>
      <c r="P74" s="52">
        <f t="shared" si="40"/>
        <v>-7.6384188766676034E-2</v>
      </c>
    </row>
    <row r="75" spans="1:16" ht="20.100000000000001" customHeight="1" x14ac:dyDescent="0.25">
      <c r="A75" s="38" t="s">
        <v>205</v>
      </c>
      <c r="B75" s="19">
        <v>1517.56</v>
      </c>
      <c r="C75" s="140">
        <v>675.06</v>
      </c>
      <c r="D75" s="247">
        <f t="shared" si="36"/>
        <v>5.9151817906135704E-2</v>
      </c>
      <c r="E75" s="215">
        <f t="shared" si="37"/>
        <v>1.6776899740465787E-2</v>
      </c>
      <c r="F75" s="52">
        <f t="shared" si="33"/>
        <v>-0.55516750573288698</v>
      </c>
      <c r="H75" s="19">
        <v>319.08500000000004</v>
      </c>
      <c r="I75" s="140">
        <v>158.179</v>
      </c>
      <c r="J75" s="214">
        <f t="shared" si="38"/>
        <v>4.3760622667093296E-2</v>
      </c>
      <c r="K75" s="215">
        <f t="shared" si="39"/>
        <v>1.5106596824557613E-2</v>
      </c>
      <c r="L75" s="52">
        <f t="shared" si="34"/>
        <v>-0.50427315605559653</v>
      </c>
      <c r="N75" s="40">
        <f t="shared" ref="N75" si="41">(H75/B75)*10</f>
        <v>2.1026186773504838</v>
      </c>
      <c r="O75" s="143">
        <f t="shared" ref="O75" si="42">(I75/C75)*10</f>
        <v>2.3431843095428557</v>
      </c>
      <c r="P75" s="52">
        <f t="shared" ref="P75" si="43">(O75-N75)/N75</f>
        <v>0.11441239193000483</v>
      </c>
    </row>
    <row r="76" spans="1:16" ht="20.100000000000001" customHeight="1" x14ac:dyDescent="0.25">
      <c r="A76" s="38" t="s">
        <v>178</v>
      </c>
      <c r="B76" s="19">
        <v>112.86</v>
      </c>
      <c r="C76" s="140">
        <v>300.74</v>
      </c>
      <c r="D76" s="247">
        <f t="shared" si="36"/>
        <v>4.3990841672727774E-3</v>
      </c>
      <c r="E76" s="215">
        <f t="shared" si="37"/>
        <v>7.4741279707695339E-3</v>
      </c>
      <c r="F76" s="52">
        <f t="shared" si="33"/>
        <v>1.6647173489278753</v>
      </c>
      <c r="H76" s="19">
        <v>48.808999999999997</v>
      </c>
      <c r="I76" s="140">
        <v>106.58799999999999</v>
      </c>
      <c r="J76" s="214">
        <f t="shared" si="38"/>
        <v>6.6938659973303548E-3</v>
      </c>
      <c r="K76" s="215">
        <f t="shared" si="39"/>
        <v>1.0179492488484229E-2</v>
      </c>
      <c r="L76" s="52">
        <f t="shared" si="34"/>
        <v>1.183777582003319</v>
      </c>
      <c r="N76" s="40">
        <f t="shared" si="35"/>
        <v>4.3247386142122988</v>
      </c>
      <c r="O76" s="143">
        <f t="shared" si="35"/>
        <v>3.5441909955443234</v>
      </c>
      <c r="P76" s="52">
        <f t="shared" si="40"/>
        <v>-0.18048434559787682</v>
      </c>
    </row>
    <row r="77" spans="1:16" ht="20.100000000000001" customHeight="1" x14ac:dyDescent="0.25">
      <c r="A77" s="38" t="s">
        <v>195</v>
      </c>
      <c r="B77" s="19">
        <v>260.28999999999996</v>
      </c>
      <c r="C77" s="140">
        <v>391.14</v>
      </c>
      <c r="D77" s="247">
        <f t="shared" si="36"/>
        <v>1.0145646091612892E-2</v>
      </c>
      <c r="E77" s="215">
        <f t="shared" si="37"/>
        <v>9.7207900993775201E-3</v>
      </c>
      <c r="F77" s="52">
        <f t="shared" si="33"/>
        <v>0.50270851742287459</v>
      </c>
      <c r="H77" s="19">
        <v>57.415999999999997</v>
      </c>
      <c r="I77" s="140">
        <v>80.234999999999999</v>
      </c>
      <c r="J77" s="214">
        <f t="shared" si="38"/>
        <v>7.8742651990968814E-3</v>
      </c>
      <c r="K77" s="215">
        <f t="shared" si="39"/>
        <v>7.6626973000106218E-3</v>
      </c>
      <c r="L77" s="52">
        <f t="shared" si="34"/>
        <v>0.39743277135293303</v>
      </c>
      <c r="N77" s="40">
        <f t="shared" si="35"/>
        <v>2.2058473241384609</v>
      </c>
      <c r="O77" s="143">
        <f t="shared" si="35"/>
        <v>2.0513115508513575</v>
      </c>
      <c r="P77" s="52">
        <f t="shared" si="40"/>
        <v>-7.0057329714539721E-2</v>
      </c>
    </row>
    <row r="78" spans="1:16" ht="20.100000000000001" customHeight="1" x14ac:dyDescent="0.25">
      <c r="A78" s="38" t="s">
        <v>176</v>
      </c>
      <c r="B78" s="19">
        <v>66.98</v>
      </c>
      <c r="C78" s="140">
        <v>57.1</v>
      </c>
      <c r="D78" s="247">
        <f t="shared" si="36"/>
        <v>2.6107625157179748E-3</v>
      </c>
      <c r="E78" s="215">
        <f t="shared" si="37"/>
        <v>1.4190753046849117E-3</v>
      </c>
      <c r="F78" s="52">
        <f t="shared" si="33"/>
        <v>-0.14750671842341001</v>
      </c>
      <c r="H78" s="19">
        <v>70.337999999999994</v>
      </c>
      <c r="I78" s="140">
        <v>73.08</v>
      </c>
      <c r="J78" s="214">
        <f t="shared" si="38"/>
        <v>9.6464411588072386E-3</v>
      </c>
      <c r="K78" s="215">
        <f t="shared" si="39"/>
        <v>6.9793720780803419E-3</v>
      </c>
      <c r="L78" s="52">
        <f t="shared" si="34"/>
        <v>3.8983195427791585E-2</v>
      </c>
      <c r="N78" s="40">
        <f t="shared" si="35"/>
        <v>10.501343684681995</v>
      </c>
      <c r="O78" s="143">
        <f t="shared" si="35"/>
        <v>12.798598949211907</v>
      </c>
      <c r="P78" s="52">
        <f t="shared" si="40"/>
        <v>0.21875822118657559</v>
      </c>
    </row>
    <row r="79" spans="1:16" ht="20.100000000000001" customHeight="1" x14ac:dyDescent="0.25">
      <c r="A79" s="38" t="s">
        <v>217</v>
      </c>
      <c r="B79" s="19"/>
      <c r="C79" s="140">
        <v>137.12</v>
      </c>
      <c r="D79" s="247">
        <f t="shared" si="36"/>
        <v>0</v>
      </c>
      <c r="E79" s="215">
        <f t="shared" si="37"/>
        <v>3.4077689278177777E-3</v>
      </c>
      <c r="F79" s="52"/>
      <c r="H79" s="19"/>
      <c r="I79" s="140">
        <v>60.588000000000001</v>
      </c>
      <c r="J79" s="214">
        <f t="shared" si="38"/>
        <v>0</v>
      </c>
      <c r="K79" s="215">
        <f t="shared" si="39"/>
        <v>5.7863464075907462E-3</v>
      </c>
      <c r="L79" s="52"/>
      <c r="N79" s="40"/>
      <c r="O79" s="143">
        <f t="shared" si="35"/>
        <v>4.4186114352392067</v>
      </c>
      <c r="P79" s="52"/>
    </row>
    <row r="80" spans="1:16" ht="20.100000000000001" customHeight="1" x14ac:dyDescent="0.25">
      <c r="A80" s="38" t="s">
        <v>183</v>
      </c>
      <c r="B80" s="19">
        <v>59.67</v>
      </c>
      <c r="C80" s="140">
        <v>83.56</v>
      </c>
      <c r="D80" s="247">
        <f t="shared" si="36"/>
        <v>2.3258315812614444E-3</v>
      </c>
      <c r="E80" s="215">
        <f t="shared" si="37"/>
        <v>2.0766713215318957E-3</v>
      </c>
      <c r="F80" s="52">
        <f t="shared" si="33"/>
        <v>0.40036869448634155</v>
      </c>
      <c r="H80" s="19">
        <v>22.686</v>
      </c>
      <c r="I80" s="140">
        <v>55.024000000000001</v>
      </c>
      <c r="J80" s="214">
        <f t="shared" si="38"/>
        <v>3.1112508761793199E-3</v>
      </c>
      <c r="K80" s="215">
        <f t="shared" si="39"/>
        <v>5.2549667381539778E-3</v>
      </c>
      <c r="L80" s="52">
        <f t="shared" si="34"/>
        <v>1.425460636515913</v>
      </c>
      <c r="N80" s="40">
        <f t="shared" si="35"/>
        <v>3.8019105077928605</v>
      </c>
      <c r="O80" s="143">
        <f t="shared" si="35"/>
        <v>6.5849688846337964</v>
      </c>
      <c r="P80" s="52">
        <f t="shared" si="40"/>
        <v>0.73201575132724428</v>
      </c>
    </row>
    <row r="81" spans="1:16" ht="20.100000000000001" customHeight="1" x14ac:dyDescent="0.25">
      <c r="A81" s="38" t="s">
        <v>211</v>
      </c>
      <c r="B81" s="19">
        <v>3.29</v>
      </c>
      <c r="C81" s="140">
        <v>124.2</v>
      </c>
      <c r="D81" s="247">
        <f t="shared" si="36"/>
        <v>1.2823840962544245E-4</v>
      </c>
      <c r="E81" s="215">
        <f t="shared" si="37"/>
        <v>3.0866751811184949E-3</v>
      </c>
      <c r="F81" s="52">
        <f t="shared" si="33"/>
        <v>36.750759878419451</v>
      </c>
      <c r="H81" s="19">
        <v>3.4180000000000001</v>
      </c>
      <c r="I81" s="140">
        <v>34.35</v>
      </c>
      <c r="J81" s="214">
        <f t="shared" si="38"/>
        <v>4.6875850721947091E-4</v>
      </c>
      <c r="K81" s="215">
        <f t="shared" si="39"/>
        <v>3.2805340843193725E-3</v>
      </c>
      <c r="L81" s="52">
        <f t="shared" si="34"/>
        <v>9.0497366881217083</v>
      </c>
      <c r="N81" s="40">
        <f t="shared" si="35"/>
        <v>10.389057750759878</v>
      </c>
      <c r="O81" s="143">
        <f t="shared" si="35"/>
        <v>2.7657004830917877</v>
      </c>
      <c r="P81" s="52">
        <f t="shared" si="40"/>
        <v>-0.73378716824540724</v>
      </c>
    </row>
    <row r="82" spans="1:16" ht="20.100000000000001" customHeight="1" x14ac:dyDescent="0.25">
      <c r="A82" s="38" t="s">
        <v>180</v>
      </c>
      <c r="B82" s="19">
        <v>91.81</v>
      </c>
      <c r="C82" s="140">
        <v>109.18</v>
      </c>
      <c r="D82" s="247">
        <f t="shared" si="36"/>
        <v>3.5785922151099917E-3</v>
      </c>
      <c r="E82" s="215">
        <f t="shared" si="37"/>
        <v>2.7133912743519911E-3</v>
      </c>
      <c r="F82" s="52">
        <f t="shared" si="33"/>
        <v>0.18919507678902084</v>
      </c>
      <c r="H82" s="19">
        <v>28.5</v>
      </c>
      <c r="I82" s="140">
        <v>31.689</v>
      </c>
      <c r="J82" s="214">
        <f t="shared" si="38"/>
        <v>3.9086066283659801E-3</v>
      </c>
      <c r="K82" s="215">
        <f t="shared" si="39"/>
        <v>3.0264001338572515E-3</v>
      </c>
      <c r="L82" s="52">
        <f t="shared" si="34"/>
        <v>0.11189473684210527</v>
      </c>
      <c r="N82" s="40">
        <f t="shared" si="35"/>
        <v>3.1042370112188218</v>
      </c>
      <c r="O82" s="143">
        <f t="shared" si="35"/>
        <v>2.9024546620260114</v>
      </c>
      <c r="P82" s="52">
        <f t="shared" si="40"/>
        <v>-6.5002236769796204E-2</v>
      </c>
    </row>
    <row r="83" spans="1:16" ht="20.100000000000001" customHeight="1" x14ac:dyDescent="0.25">
      <c r="A83" s="38" t="s">
        <v>218</v>
      </c>
      <c r="B83" s="19">
        <v>134.54</v>
      </c>
      <c r="C83" s="140">
        <v>120.39999999999999</v>
      </c>
      <c r="D83" s="247">
        <f t="shared" si="36"/>
        <v>5.2441324106404343E-3</v>
      </c>
      <c r="E83" s="215">
        <f t="shared" si="37"/>
        <v>2.9922358438539995E-3</v>
      </c>
      <c r="F83" s="52">
        <f t="shared" si="33"/>
        <v>-0.10509885535900106</v>
      </c>
      <c r="H83" s="19">
        <v>34.644999999999996</v>
      </c>
      <c r="I83" s="140">
        <v>30.856000000000002</v>
      </c>
      <c r="J83" s="214">
        <f t="shared" si="38"/>
        <v>4.7513570750785739E-3</v>
      </c>
      <c r="K83" s="215">
        <f t="shared" si="39"/>
        <v>2.9468459885228109E-3</v>
      </c>
      <c r="L83" s="52">
        <f t="shared" si="34"/>
        <v>-0.10936643094241578</v>
      </c>
      <c r="N83" s="40">
        <f t="shared" si="35"/>
        <v>2.5750706109707151</v>
      </c>
      <c r="O83" s="143">
        <f t="shared" si="35"/>
        <v>2.5627906976744192</v>
      </c>
      <c r="P83" s="52">
        <f t="shared" si="40"/>
        <v>-4.7687675996064193E-3</v>
      </c>
    </row>
    <row r="84" spans="1:16" ht="20.100000000000001" customHeight="1" x14ac:dyDescent="0.25">
      <c r="A84" s="38" t="s">
        <v>201</v>
      </c>
      <c r="B84" s="19">
        <v>153</v>
      </c>
      <c r="C84" s="140">
        <v>121.5</v>
      </c>
      <c r="D84" s="247">
        <f t="shared" si="36"/>
        <v>5.9636707211831903E-3</v>
      </c>
      <c r="E84" s="215">
        <f t="shared" si="37"/>
        <v>3.0195735467463537E-3</v>
      </c>
      <c r="F84" s="52">
        <f t="shared" si="33"/>
        <v>-0.20588235294117646</v>
      </c>
      <c r="H84" s="19">
        <v>34.111999999999995</v>
      </c>
      <c r="I84" s="140">
        <v>28.489000000000001</v>
      </c>
      <c r="J84" s="214">
        <f t="shared" si="38"/>
        <v>4.678259273923519E-3</v>
      </c>
      <c r="K84" s="215">
        <f t="shared" si="39"/>
        <v>2.7207899717081397E-3</v>
      </c>
      <c r="L84" s="52">
        <f t="shared" si="34"/>
        <v>-0.16483935272045014</v>
      </c>
      <c r="N84" s="40">
        <f t="shared" si="35"/>
        <v>2.2295424836601305</v>
      </c>
      <c r="O84" s="143">
        <f t="shared" si="35"/>
        <v>2.3447736625514404</v>
      </c>
      <c r="P84" s="52">
        <f t="shared" si="40"/>
        <v>5.1683778055729386E-2</v>
      </c>
    </row>
    <row r="85" spans="1:16" ht="20.100000000000001" customHeight="1" x14ac:dyDescent="0.25">
      <c r="A85" s="38" t="s">
        <v>194</v>
      </c>
      <c r="B85" s="19">
        <v>129.12</v>
      </c>
      <c r="C85" s="140">
        <v>105.76</v>
      </c>
      <c r="D85" s="247">
        <f t="shared" si="36"/>
        <v>5.0328703497985201E-3</v>
      </c>
      <c r="E85" s="215">
        <f t="shared" si="37"/>
        <v>2.6283958708139452E-3</v>
      </c>
      <c r="F85" s="52">
        <f t="shared" si="33"/>
        <v>-0.1809169764560099</v>
      </c>
      <c r="H85" s="19">
        <v>40.780999999999999</v>
      </c>
      <c r="I85" s="140">
        <v>26.944000000000003</v>
      </c>
      <c r="J85" s="214">
        <f t="shared" si="38"/>
        <v>5.592873224961159E-3</v>
      </c>
      <c r="K85" s="215">
        <f t="shared" si="39"/>
        <v>2.5732375652955221E-3</v>
      </c>
      <c r="L85" s="52">
        <f t="shared" si="34"/>
        <v>-0.33930016429219478</v>
      </c>
      <c r="N85" s="40">
        <f t="shared" si="35"/>
        <v>3.1583798017348204</v>
      </c>
      <c r="O85" s="143">
        <f t="shared" si="35"/>
        <v>2.5476550680786687</v>
      </c>
      <c r="P85" s="52">
        <f t="shared" si="40"/>
        <v>-0.19336646381815625</v>
      </c>
    </row>
    <row r="86" spans="1:16" ht="20.100000000000001" customHeight="1" x14ac:dyDescent="0.25">
      <c r="A86" s="38" t="s">
        <v>199</v>
      </c>
      <c r="B86" s="19">
        <v>99.77</v>
      </c>
      <c r="C86" s="140">
        <v>92.63</v>
      </c>
      <c r="D86" s="247">
        <f t="shared" si="36"/>
        <v>3.8888590055715481E-3</v>
      </c>
      <c r="E86" s="215">
        <f t="shared" si="37"/>
        <v>2.30208310810794E-3</v>
      </c>
      <c r="F86" s="52">
        <f t="shared" si="33"/>
        <v>-7.1564598576726479E-2</v>
      </c>
      <c r="H86" s="19">
        <v>33.621000000000002</v>
      </c>
      <c r="I86" s="140">
        <v>26.640999999999998</v>
      </c>
      <c r="J86" s="214">
        <f t="shared" si="38"/>
        <v>4.6109215246418461E-3</v>
      </c>
      <c r="K86" s="215">
        <f t="shared" si="39"/>
        <v>2.5443001030670273E-3</v>
      </c>
      <c r="L86" s="52">
        <f t="shared" si="34"/>
        <v>-0.20760834002557935</v>
      </c>
      <c r="N86" s="40">
        <f t="shared" si="35"/>
        <v>3.3698506565099735</v>
      </c>
      <c r="O86" s="143">
        <f t="shared" si="35"/>
        <v>2.876066069308</v>
      </c>
      <c r="P86" s="52">
        <f t="shared" si="40"/>
        <v>-0.14653010994658364</v>
      </c>
    </row>
    <row r="87" spans="1:16" ht="20.100000000000001" customHeight="1" x14ac:dyDescent="0.25">
      <c r="A87" s="38" t="s">
        <v>219</v>
      </c>
      <c r="B87" s="19"/>
      <c r="C87" s="140">
        <v>135</v>
      </c>
      <c r="D87" s="247">
        <f t="shared" si="36"/>
        <v>0</v>
      </c>
      <c r="E87" s="215">
        <f t="shared" si="37"/>
        <v>3.3550817186070595E-3</v>
      </c>
      <c r="F87" s="52"/>
      <c r="H87" s="19"/>
      <c r="I87" s="140">
        <v>26.379000000000001</v>
      </c>
      <c r="J87" s="214">
        <f t="shared" si="38"/>
        <v>0</v>
      </c>
      <c r="K87" s="215">
        <f t="shared" si="39"/>
        <v>2.5192782710410692E-3</v>
      </c>
      <c r="L87" s="52"/>
      <c r="N87" s="40"/>
      <c r="O87" s="143">
        <f t="shared" ref="O87:O91" si="44">(I87/C87)*10</f>
        <v>1.9540000000000002</v>
      </c>
      <c r="P87" s="52"/>
    </row>
    <row r="88" spans="1:16" ht="20.100000000000001" customHeight="1" x14ac:dyDescent="0.25">
      <c r="A88" s="38" t="s">
        <v>221</v>
      </c>
      <c r="B88" s="19">
        <v>3.55</v>
      </c>
      <c r="C88" s="140">
        <v>139.88</v>
      </c>
      <c r="D88" s="247">
        <f t="shared" si="36"/>
        <v>1.3837275202745311E-4</v>
      </c>
      <c r="E88" s="215">
        <f t="shared" si="37"/>
        <v>3.4763617096204109E-3</v>
      </c>
      <c r="F88" s="52">
        <f t="shared" si="33"/>
        <v>38.40281690140845</v>
      </c>
      <c r="H88" s="19">
        <v>1.075</v>
      </c>
      <c r="I88" s="140">
        <v>26.201000000000001</v>
      </c>
      <c r="J88" s="214">
        <f t="shared" si="38"/>
        <v>1.474298991401203E-4</v>
      </c>
      <c r="K88" s="215">
        <f t="shared" si="39"/>
        <v>2.5022787057715247E-3</v>
      </c>
      <c r="L88" s="52">
        <f t="shared" si="34"/>
        <v>23.373023255813955</v>
      </c>
      <c r="N88" s="40">
        <f t="shared" ref="N88:N91" si="45">(H88/B88)*10</f>
        <v>3.028169014084507</v>
      </c>
      <c r="O88" s="143">
        <f t="shared" si="44"/>
        <v>1.8731055190163</v>
      </c>
      <c r="P88" s="52">
        <f t="shared" ref="P88:P91" si="46">(O88-N88)/N88</f>
        <v>-0.38143957278996604</v>
      </c>
    </row>
    <row r="89" spans="1:16" ht="20.100000000000001" customHeight="1" x14ac:dyDescent="0.25">
      <c r="A89" s="38" t="s">
        <v>213</v>
      </c>
      <c r="B89" s="19">
        <v>90</v>
      </c>
      <c r="C89" s="140">
        <v>99.68</v>
      </c>
      <c r="D89" s="247">
        <f t="shared" si="36"/>
        <v>3.5080416006959946E-3</v>
      </c>
      <c r="E89" s="215">
        <f t="shared" si="37"/>
        <v>2.4772929311907533E-3</v>
      </c>
      <c r="F89" s="52">
        <f t="shared" si="33"/>
        <v>0.10755555555555563</v>
      </c>
      <c r="H89" s="19">
        <v>16.451000000000001</v>
      </c>
      <c r="I89" s="140">
        <v>20.747</v>
      </c>
      <c r="J89" s="214">
        <f t="shared" si="38"/>
        <v>2.2561574611666226E-3</v>
      </c>
      <c r="K89" s="215">
        <f t="shared" si="39"/>
        <v>1.9814043856586322E-3</v>
      </c>
      <c r="L89" s="52">
        <f t="shared" si="34"/>
        <v>0.26113914047778247</v>
      </c>
      <c r="N89" s="40">
        <f t="shared" si="45"/>
        <v>1.8278888888888889</v>
      </c>
      <c r="O89" s="143">
        <f t="shared" si="44"/>
        <v>2.081360353130016</v>
      </c>
      <c r="P89" s="52">
        <f t="shared" si="46"/>
        <v>0.13866896712480359</v>
      </c>
    </row>
    <row r="90" spans="1:16" ht="20.100000000000001" customHeight="1" x14ac:dyDescent="0.25">
      <c r="A90" s="38" t="s">
        <v>222</v>
      </c>
      <c r="B90" s="19">
        <v>338.34000000000003</v>
      </c>
      <c r="C90" s="140">
        <v>60.72</v>
      </c>
      <c r="D90" s="247">
        <f t="shared" si="36"/>
        <v>1.3187897724216475E-2</v>
      </c>
      <c r="E90" s="215">
        <f t="shared" si="37"/>
        <v>1.5090411996579306E-3</v>
      </c>
      <c r="F90" s="52">
        <f t="shared" si="33"/>
        <v>-0.82053555594963634</v>
      </c>
      <c r="H90" s="19">
        <v>104.285</v>
      </c>
      <c r="I90" s="140">
        <v>17.808</v>
      </c>
      <c r="J90" s="214">
        <f t="shared" si="38"/>
        <v>1.4302071657513902E-2</v>
      </c>
      <c r="K90" s="215">
        <f t="shared" si="39"/>
        <v>1.7007205523598074E-3</v>
      </c>
      <c r="L90" s="52">
        <f t="shared" si="34"/>
        <v>-0.82923718655607237</v>
      </c>
      <c r="N90" s="40">
        <f t="shared" si="45"/>
        <v>3.0822545368564165</v>
      </c>
      <c r="O90" s="143">
        <f t="shared" si="44"/>
        <v>2.9328063241106723</v>
      </c>
      <c r="P90" s="52">
        <f t="shared" si="46"/>
        <v>-4.8486655128153693E-2</v>
      </c>
    </row>
    <row r="91" spans="1:16" ht="20.100000000000001" customHeight="1" x14ac:dyDescent="0.25">
      <c r="A91" s="38" t="s">
        <v>198</v>
      </c>
      <c r="B91" s="19">
        <v>159.38</v>
      </c>
      <c r="C91" s="140">
        <v>115.74000000000001</v>
      </c>
      <c r="D91" s="247">
        <f t="shared" si="36"/>
        <v>6.2123518924325286E-3</v>
      </c>
      <c r="E91" s="215">
        <f t="shared" si="37"/>
        <v>2.8764233934191192E-3</v>
      </c>
      <c r="F91" s="52">
        <f t="shared" si="33"/>
        <v>-0.27381101769356248</v>
      </c>
      <c r="H91" s="19">
        <v>25.408000000000001</v>
      </c>
      <c r="I91" s="140">
        <v>17.315000000000001</v>
      </c>
      <c r="J91" s="214">
        <f t="shared" si="38"/>
        <v>3.4845570952113272E-3</v>
      </c>
      <c r="K91" s="215">
        <f t="shared" si="39"/>
        <v>1.6536374867537099E-3</v>
      </c>
      <c r="L91" s="52">
        <f t="shared" si="34"/>
        <v>-0.31852172544080604</v>
      </c>
      <c r="N91" s="40">
        <f t="shared" si="45"/>
        <v>1.5941774375705862</v>
      </c>
      <c r="O91" s="143">
        <f t="shared" si="44"/>
        <v>1.4960255745636772</v>
      </c>
      <c r="P91" s="52">
        <f t="shared" si="46"/>
        <v>-6.1568970111937744E-2</v>
      </c>
    </row>
    <row r="92" spans="1:16" ht="20.100000000000001" customHeight="1" x14ac:dyDescent="0.25">
      <c r="A92" s="38" t="s">
        <v>200</v>
      </c>
      <c r="B92" s="19">
        <v>4.7300000000000004</v>
      </c>
      <c r="C92" s="140">
        <v>48.8</v>
      </c>
      <c r="D92" s="247">
        <f t="shared" si="36"/>
        <v>1.8436707523657839E-4</v>
      </c>
      <c r="E92" s="215">
        <f t="shared" si="37"/>
        <v>1.2127999101335146E-3</v>
      </c>
      <c r="F92" s="52">
        <f t="shared" si="33"/>
        <v>9.3171247357293847</v>
      </c>
      <c r="H92" s="19">
        <v>1.92</v>
      </c>
      <c r="I92" s="140">
        <v>15.227</v>
      </c>
      <c r="J92" s="214">
        <f t="shared" si="38"/>
        <v>2.6331665706886599E-4</v>
      </c>
      <c r="K92" s="215">
        <f t="shared" si="39"/>
        <v>1.4542268559514144E-3</v>
      </c>
      <c r="L92" s="52">
        <f t="shared" si="34"/>
        <v>6.9307291666666675</v>
      </c>
      <c r="N92" s="40">
        <f t="shared" ref="N92:N94" si="47">(H92/B92)*10</f>
        <v>4.059196617336152</v>
      </c>
      <c r="O92" s="143">
        <f t="shared" ref="O92:O94" si="48">(I92/C92)*10</f>
        <v>3.120286885245902</v>
      </c>
      <c r="P92" s="52">
        <f t="shared" ref="P92:P94" si="49">(O92-N92)/N92</f>
        <v>-0.2313043246243168</v>
      </c>
    </row>
    <row r="93" spans="1:16" ht="20.100000000000001" customHeight="1" x14ac:dyDescent="0.25">
      <c r="A93" s="38" t="s">
        <v>223</v>
      </c>
      <c r="B93" s="19"/>
      <c r="C93" s="140">
        <v>67.5</v>
      </c>
      <c r="D93" s="247">
        <f t="shared" si="36"/>
        <v>0</v>
      </c>
      <c r="E93" s="215">
        <f t="shared" si="37"/>
        <v>1.6775408593035297E-3</v>
      </c>
      <c r="F93" s="52"/>
      <c r="H93" s="19"/>
      <c r="I93" s="140">
        <v>13.562000000000001</v>
      </c>
      <c r="J93" s="214">
        <f t="shared" si="38"/>
        <v>0</v>
      </c>
      <c r="K93" s="215">
        <f t="shared" si="39"/>
        <v>1.2952140684582046E-3</v>
      </c>
      <c r="L93" s="52"/>
      <c r="N93" s="40"/>
      <c r="O93" s="143">
        <f t="shared" si="48"/>
        <v>2.0091851851851854</v>
      </c>
      <c r="P93" s="52"/>
    </row>
    <row r="94" spans="1:16" ht="20.100000000000001" customHeight="1" x14ac:dyDescent="0.25">
      <c r="A94" s="38" t="s">
        <v>169</v>
      </c>
      <c r="B94" s="19">
        <v>236.49</v>
      </c>
      <c r="C94" s="140">
        <v>30.669999999999998</v>
      </c>
      <c r="D94" s="247">
        <f t="shared" si="36"/>
        <v>9.217963979428841E-3</v>
      </c>
      <c r="E94" s="215">
        <f t="shared" si="37"/>
        <v>7.6222486155317411E-4</v>
      </c>
      <c r="F94" s="52">
        <f t="shared" si="33"/>
        <v>-0.87031164108418968</v>
      </c>
      <c r="H94" s="19">
        <v>55.051000000000002</v>
      </c>
      <c r="I94" s="140">
        <v>12.958</v>
      </c>
      <c r="J94" s="214">
        <f t="shared" si="38"/>
        <v>7.5499194209886168E-3</v>
      </c>
      <c r="K94" s="215">
        <f t="shared" si="39"/>
        <v>1.2375301503525598E-3</v>
      </c>
      <c r="L94" s="52">
        <f t="shared" si="34"/>
        <v>-0.76461826306515779</v>
      </c>
      <c r="N94" s="40">
        <f t="shared" si="47"/>
        <v>2.327836272146814</v>
      </c>
      <c r="O94" s="143">
        <f t="shared" si="48"/>
        <v>4.2249755461362897</v>
      </c>
      <c r="P94" s="52">
        <f t="shared" si="49"/>
        <v>0.81497968593807757</v>
      </c>
    </row>
    <row r="95" spans="1:16" ht="20.100000000000001" customHeight="1" thickBot="1" x14ac:dyDescent="0.3">
      <c r="A95" s="8" t="s">
        <v>17</v>
      </c>
      <c r="B95" s="19">
        <f>B96-SUM(B68:B94)</f>
        <v>871.61000000000058</v>
      </c>
      <c r="C95" s="140">
        <f>C96-SUM(C68:C94)</f>
        <v>380.9400000000096</v>
      </c>
      <c r="D95" s="247">
        <f t="shared" si="36"/>
        <v>3.397382377314042E-2</v>
      </c>
      <c r="E95" s="215">
        <f t="shared" si="37"/>
        <v>9.4672950361941142E-3</v>
      </c>
      <c r="F95" s="52">
        <f>(C95-B95)/B95</f>
        <v>-0.56294673076260104</v>
      </c>
      <c r="H95" s="19">
        <f>H96-SUM(H68:H94)</f>
        <v>244.04899999999725</v>
      </c>
      <c r="I95" s="140">
        <f>I96-SUM(I68:I94)</f>
        <v>131.91099999999642</v>
      </c>
      <c r="J95" s="214">
        <f t="shared" si="38"/>
        <v>3.3469878563020292E-2</v>
      </c>
      <c r="K95" s="215">
        <f t="shared" si="39"/>
        <v>1.259791940601575E-2</v>
      </c>
      <c r="L95" s="52">
        <f t="shared" si="34"/>
        <v>-0.45948969264369899</v>
      </c>
      <c r="N95" s="40">
        <f t="shared" si="35"/>
        <v>2.7999793485618234</v>
      </c>
      <c r="O95" s="143">
        <f t="shared" si="35"/>
        <v>3.4627762902292512</v>
      </c>
      <c r="P95" s="52">
        <f>(O95-N95)/N95</f>
        <v>0.2367149393469154</v>
      </c>
    </row>
    <row r="96" spans="1:16" ht="26.25" customHeight="1" thickBot="1" x14ac:dyDescent="0.3">
      <c r="A96" s="12" t="s">
        <v>18</v>
      </c>
      <c r="B96" s="17">
        <v>25655.340000000007</v>
      </c>
      <c r="C96" s="145">
        <v>40237.47</v>
      </c>
      <c r="D96" s="243">
        <f>SUM(D68:D95)</f>
        <v>0.99999999999999956</v>
      </c>
      <c r="E96" s="244">
        <f>SUM(E68:E95)</f>
        <v>1.0000000000000002</v>
      </c>
      <c r="F96" s="57">
        <f>(C96-B96)/B96</f>
        <v>0.56838576296396737</v>
      </c>
      <c r="G96" s="1"/>
      <c r="H96" s="17">
        <v>7291.6009999999978</v>
      </c>
      <c r="I96" s="145">
        <v>10470.855999999998</v>
      </c>
      <c r="J96" s="255">
        <f t="shared" si="38"/>
        <v>1</v>
      </c>
      <c r="K96" s="244">
        <f t="shared" si="39"/>
        <v>1</v>
      </c>
      <c r="L96" s="57">
        <f t="shared" si="34"/>
        <v>0.43601604092160295</v>
      </c>
      <c r="M96" s="1"/>
      <c r="N96" s="37">
        <f t="shared" si="35"/>
        <v>2.8421377381862785</v>
      </c>
      <c r="O96" s="150">
        <f t="shared" si="35"/>
        <v>2.6022650032420023</v>
      </c>
      <c r="P96" s="57">
        <f>(O96-N96)/N96</f>
        <v>-8.4398701625682623E-2</v>
      </c>
    </row>
  </sheetData>
  <mergeCells count="33"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  <mergeCell ref="N36:O36"/>
    <mergeCell ref="B5:C5"/>
    <mergeCell ref="D5:E5"/>
    <mergeCell ref="H5:I5"/>
    <mergeCell ref="J5:K5"/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P7:P33 L7:L33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138</v>
      </c>
      <c r="B1" s="4"/>
    </row>
    <row r="3" spans="1:19" ht="15.75" thickBot="1" x14ac:dyDescent="0.3"/>
    <row r="4" spans="1:19" x14ac:dyDescent="0.25">
      <c r="A4" s="334" t="s">
        <v>16</v>
      </c>
      <c r="B4" s="322"/>
      <c r="C4" s="322"/>
      <c r="D4" s="322"/>
      <c r="E4" s="349" t="s">
        <v>1</v>
      </c>
      <c r="F4" s="350"/>
      <c r="G4" s="347" t="s">
        <v>13</v>
      </c>
      <c r="H4" s="347"/>
      <c r="I4" s="130" t="s">
        <v>0</v>
      </c>
      <c r="K4" s="351" t="s">
        <v>19</v>
      </c>
      <c r="L4" s="347"/>
      <c r="M4" s="345" t="s">
        <v>13</v>
      </c>
      <c r="N4" s="346"/>
      <c r="O4" s="130" t="s">
        <v>0</v>
      </c>
      <c r="Q4" s="357" t="s">
        <v>22</v>
      </c>
      <c r="R4" s="347"/>
      <c r="S4" s="130" t="s">
        <v>0</v>
      </c>
    </row>
    <row r="5" spans="1:19" x14ac:dyDescent="0.25">
      <c r="A5" s="348"/>
      <c r="B5" s="323"/>
      <c r="C5" s="323"/>
      <c r="D5" s="323"/>
      <c r="E5" s="352" t="s">
        <v>147</v>
      </c>
      <c r="F5" s="353"/>
      <c r="G5" s="354" t="str">
        <f>E5</f>
        <v>jan-fev</v>
      </c>
      <c r="H5" s="354"/>
      <c r="I5" s="131" t="s">
        <v>158</v>
      </c>
      <c r="K5" s="355" t="str">
        <f>E5</f>
        <v>jan-fev</v>
      </c>
      <c r="L5" s="354"/>
      <c r="M5" s="356" t="str">
        <f>E5</f>
        <v>jan-fev</v>
      </c>
      <c r="N5" s="344"/>
      <c r="O5" s="131" t="str">
        <f>I5</f>
        <v>2024/2023</v>
      </c>
      <c r="Q5" s="355" t="str">
        <f>E5</f>
        <v>jan-fev</v>
      </c>
      <c r="R5" s="353"/>
      <c r="S5" s="131" t="str">
        <f>I5</f>
        <v>2024/2023</v>
      </c>
    </row>
    <row r="6" spans="1:19" ht="19.5" customHeight="1" thickBot="1" x14ac:dyDescent="0.3">
      <c r="A6" s="335"/>
      <c r="B6" s="358"/>
      <c r="C6" s="358"/>
      <c r="D6" s="358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47982.880000000005</v>
      </c>
      <c r="F7" s="145">
        <v>47918.19</v>
      </c>
      <c r="G7" s="243">
        <f>E7/E15</f>
        <v>0.424023717038509</v>
      </c>
      <c r="H7" s="244">
        <f>F7/F15</f>
        <v>0.41543512491007378</v>
      </c>
      <c r="I7" s="164">
        <f t="shared" ref="I7:I18" si="0">(F7-E7)/E7</f>
        <v>-1.3481891874769151E-3</v>
      </c>
      <c r="J7" s="1"/>
      <c r="K7" s="17">
        <v>11864.853000000001</v>
      </c>
      <c r="L7" s="145">
        <v>11268.284999999998</v>
      </c>
      <c r="M7" s="243">
        <f>K7/K15</f>
        <v>0.40597358959383573</v>
      </c>
      <c r="N7" s="244">
        <f>L7/L15</f>
        <v>0.38078241643451555</v>
      </c>
      <c r="O7" s="164">
        <f t="shared" ref="O7:O18" si="1">(L7-K7)/K7</f>
        <v>-5.028026895908469E-2</v>
      </c>
      <c r="P7" s="1"/>
      <c r="Q7" s="187">
        <f t="shared" ref="Q7:Q18" si="2">(K7/E7)*10</f>
        <v>2.4727263140520117</v>
      </c>
      <c r="R7" s="188">
        <f t="shared" ref="R7:R18" si="3">(L7/F7)*10</f>
        <v>2.3515673275639162</v>
      </c>
      <c r="S7" s="55">
        <f>(R7-Q7)/Q7</f>
        <v>-4.8998138532183329E-2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35428.36</v>
      </c>
      <c r="F8" s="181">
        <v>35423.86</v>
      </c>
      <c r="G8" s="245">
        <f>E8/E7</f>
        <v>0.73835417965741112</v>
      </c>
      <c r="H8" s="246">
        <f>F8/F7</f>
        <v>0.73925705457572577</v>
      </c>
      <c r="I8" s="206">
        <f t="shared" si="0"/>
        <v>-1.2701688703626134E-4</v>
      </c>
      <c r="K8" s="180">
        <v>9520.5650000000023</v>
      </c>
      <c r="L8" s="181">
        <v>9061.2989999999991</v>
      </c>
      <c r="M8" s="250">
        <f>K8/K7</f>
        <v>0.80241744250855884</v>
      </c>
      <c r="N8" s="246">
        <f>L8/L7</f>
        <v>0.80414180152525438</v>
      </c>
      <c r="O8" s="207">
        <f t="shared" si="1"/>
        <v>-4.8239363945312398E-2</v>
      </c>
      <c r="Q8" s="189">
        <f t="shared" si="2"/>
        <v>2.6872722869475196</v>
      </c>
      <c r="R8" s="190">
        <f t="shared" si="3"/>
        <v>2.5579648858142501</v>
      </c>
      <c r="S8" s="182">
        <f t="shared" ref="S8:S18" si="4">(R8-Q8)/Q8</f>
        <v>-4.8118458915136657E-2</v>
      </c>
    </row>
    <row r="9" spans="1:19" ht="24" customHeight="1" x14ac:dyDescent="0.25">
      <c r="A9" s="8"/>
      <c r="B9" t="s">
        <v>37</v>
      </c>
      <c r="E9" s="19">
        <v>11005.539999999999</v>
      </c>
      <c r="F9" s="140">
        <v>11638.030000000002</v>
      </c>
      <c r="G9" s="247">
        <f>E9/E7</f>
        <v>0.22936388978735744</v>
      </c>
      <c r="H9" s="215">
        <f>F9/F7</f>
        <v>0.24287290484052093</v>
      </c>
      <c r="I9" s="182">
        <f t="shared" si="0"/>
        <v>5.7470146853312372E-2</v>
      </c>
      <c r="K9" s="19">
        <v>1991.0140000000001</v>
      </c>
      <c r="L9" s="140">
        <v>2039.2030000000002</v>
      </c>
      <c r="M9" s="247">
        <f>K9/K7</f>
        <v>0.16780772589428625</v>
      </c>
      <c r="N9" s="215">
        <f>L9/L7</f>
        <v>0.1809683549892464</v>
      </c>
      <c r="O9" s="182">
        <f t="shared" si="1"/>
        <v>2.4203245180596456E-2</v>
      </c>
      <c r="Q9" s="189">
        <f t="shared" si="2"/>
        <v>1.8091015979225011</v>
      </c>
      <c r="R9" s="190">
        <f t="shared" si="3"/>
        <v>1.7521891591618166</v>
      </c>
      <c r="S9" s="182">
        <f t="shared" si="4"/>
        <v>-3.1458951131346335E-2</v>
      </c>
    </row>
    <row r="10" spans="1:19" ht="24" customHeight="1" thickBot="1" x14ac:dyDescent="0.3">
      <c r="A10" s="8"/>
      <c r="B10" t="s">
        <v>36</v>
      </c>
      <c r="E10" s="19">
        <v>1548.98</v>
      </c>
      <c r="F10" s="140">
        <v>856.30000000000007</v>
      </c>
      <c r="G10" s="247">
        <f>E10/E7</f>
        <v>3.2281930555231361E-2</v>
      </c>
      <c r="H10" s="215">
        <f>F10/F7</f>
        <v>1.7870040583753268E-2</v>
      </c>
      <c r="I10" s="186">
        <f t="shared" si="0"/>
        <v>-0.44718459889733886</v>
      </c>
      <c r="K10" s="19">
        <v>353.274</v>
      </c>
      <c r="L10" s="140">
        <v>167.78300000000002</v>
      </c>
      <c r="M10" s="247">
        <f>K10/K7</f>
        <v>2.9774831597155056E-2</v>
      </c>
      <c r="N10" s="215">
        <f>L10/L7</f>
        <v>1.4889843485499351E-2</v>
      </c>
      <c r="O10" s="209">
        <f t="shared" si="1"/>
        <v>-0.52506269920798021</v>
      </c>
      <c r="Q10" s="189">
        <f t="shared" si="2"/>
        <v>2.2806879365776189</v>
      </c>
      <c r="R10" s="190">
        <f t="shared" si="3"/>
        <v>1.9593950718206234</v>
      </c>
      <c r="S10" s="182">
        <f t="shared" si="4"/>
        <v>-0.14087541728270148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65177.960000000028</v>
      </c>
      <c r="F11" s="145">
        <v>67426.390000000014</v>
      </c>
      <c r="G11" s="243">
        <f>E11/E15</f>
        <v>0.57597628296149095</v>
      </c>
      <c r="H11" s="244">
        <f>F11/F15</f>
        <v>0.58456487508992627</v>
      </c>
      <c r="I11" s="164">
        <f t="shared" si="0"/>
        <v>3.4496783882158703E-2</v>
      </c>
      <c r="J11" s="1"/>
      <c r="K11" s="17">
        <v>17360.823999999993</v>
      </c>
      <c r="L11" s="145">
        <v>18324.166000000008</v>
      </c>
      <c r="M11" s="243">
        <f>K11/K15</f>
        <v>0.59402641040616433</v>
      </c>
      <c r="N11" s="244">
        <f>L11/L15</f>
        <v>0.61921758356548451</v>
      </c>
      <c r="O11" s="164">
        <f t="shared" si="1"/>
        <v>5.5489416861781188E-2</v>
      </c>
      <c r="Q11" s="191">
        <f t="shared" si="2"/>
        <v>2.6636034635020773</v>
      </c>
      <c r="R11" s="192">
        <f t="shared" si="3"/>
        <v>2.7176549122680309</v>
      </c>
      <c r="S11" s="57">
        <f t="shared" si="4"/>
        <v>2.0292603424868397E-2</v>
      </c>
    </row>
    <row r="12" spans="1:19" s="3" customFormat="1" ht="24" customHeight="1" x14ac:dyDescent="0.25">
      <c r="A12" s="46"/>
      <c r="B12" s="3" t="s">
        <v>33</v>
      </c>
      <c r="E12" s="31">
        <v>58106.130000000026</v>
      </c>
      <c r="F12" s="141">
        <v>60601.23000000001</v>
      </c>
      <c r="G12" s="247">
        <f>E12/E11</f>
        <v>0.89149967258870944</v>
      </c>
      <c r="H12" s="215">
        <f>F12/F11</f>
        <v>0.89877613201596585</v>
      </c>
      <c r="I12" s="206">
        <f t="shared" si="0"/>
        <v>4.294039200339074E-2</v>
      </c>
      <c r="K12" s="31">
        <v>16209.610999999992</v>
      </c>
      <c r="L12" s="141">
        <v>17217.365000000005</v>
      </c>
      <c r="M12" s="247">
        <f>K12/K11</f>
        <v>0.93368903457577812</v>
      </c>
      <c r="N12" s="215">
        <f>L12/L11</f>
        <v>0.93959883358402219</v>
      </c>
      <c r="O12" s="206">
        <f t="shared" si="1"/>
        <v>6.2170153250439758E-2</v>
      </c>
      <c r="Q12" s="189">
        <f t="shared" si="2"/>
        <v>2.7896559278685373</v>
      </c>
      <c r="R12" s="190">
        <f t="shared" si="3"/>
        <v>2.8410916742118935</v>
      </c>
      <c r="S12" s="182">
        <f t="shared" si="4"/>
        <v>1.8438025216484705E-2</v>
      </c>
    </row>
    <row r="13" spans="1:19" ht="24" customHeight="1" x14ac:dyDescent="0.25">
      <c r="A13" s="8"/>
      <c r="B13" s="3" t="s">
        <v>37</v>
      </c>
      <c r="D13" s="3"/>
      <c r="E13" s="19">
        <v>6480.8300000000008</v>
      </c>
      <c r="F13" s="140">
        <v>6781.9600000000009</v>
      </c>
      <c r="G13" s="247">
        <f>E13/E11</f>
        <v>9.9432845090579675E-2</v>
      </c>
      <c r="H13" s="215">
        <f>F13/F11</f>
        <v>0.10058316929024377</v>
      </c>
      <c r="I13" s="182">
        <f t="shared" si="0"/>
        <v>4.6464727511753907E-2</v>
      </c>
      <c r="K13" s="19">
        <v>1088.5859999999996</v>
      </c>
      <c r="L13" s="140">
        <v>1101.3290000000002</v>
      </c>
      <c r="M13" s="247">
        <f>K13/K11</f>
        <v>6.2703590566899364E-2</v>
      </c>
      <c r="N13" s="215">
        <f>L13/L11</f>
        <v>6.0102544366821373E-2</v>
      </c>
      <c r="O13" s="182">
        <f t="shared" si="1"/>
        <v>1.170601128436396E-2</v>
      </c>
      <c r="Q13" s="189">
        <f t="shared" si="2"/>
        <v>1.6797015197127518</v>
      </c>
      <c r="R13" s="190">
        <f t="shared" si="3"/>
        <v>1.6239096072521808</v>
      </c>
      <c r="S13" s="182">
        <f t="shared" si="4"/>
        <v>-3.3215372972998251E-2</v>
      </c>
    </row>
    <row r="14" spans="1:19" ht="24" customHeight="1" thickBot="1" x14ac:dyDescent="0.3">
      <c r="A14" s="8"/>
      <c r="B14" t="s">
        <v>36</v>
      </c>
      <c r="E14" s="19">
        <v>591</v>
      </c>
      <c r="F14" s="140">
        <v>43.2</v>
      </c>
      <c r="G14" s="247">
        <f>E14/E11</f>
        <v>9.0674823207108624E-3</v>
      </c>
      <c r="H14" s="215">
        <f>F14/F11</f>
        <v>6.4069869379036889E-4</v>
      </c>
      <c r="I14" s="186">
        <f t="shared" si="0"/>
        <v>-0.92690355329949226</v>
      </c>
      <c r="K14" s="19">
        <v>62.626999999999995</v>
      </c>
      <c r="L14" s="140">
        <v>5.4720000000000004</v>
      </c>
      <c r="M14" s="247">
        <f>K14/K11</f>
        <v>3.6073748573224418E-3</v>
      </c>
      <c r="N14" s="215">
        <f>L14/L11</f>
        <v>2.9862204915628892E-4</v>
      </c>
      <c r="O14" s="209">
        <f t="shared" si="1"/>
        <v>-0.91262554489277781</v>
      </c>
      <c r="Q14" s="189">
        <f t="shared" si="2"/>
        <v>1.0596785109983078</v>
      </c>
      <c r="R14" s="190">
        <f t="shared" si="3"/>
        <v>1.2666666666666668</v>
      </c>
      <c r="S14" s="182">
        <f t="shared" si="4"/>
        <v>0.19533108723074746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113160.84000000004</v>
      </c>
      <c r="F15" s="145">
        <v>115344.58000000002</v>
      </c>
      <c r="G15" s="243">
        <f>G7+G11</f>
        <v>1</v>
      </c>
      <c r="H15" s="244">
        <f>H7+H11</f>
        <v>1</v>
      </c>
      <c r="I15" s="164">
        <f t="shared" si="0"/>
        <v>1.9297665164026489E-2</v>
      </c>
      <c r="J15" s="1"/>
      <c r="K15" s="17">
        <v>29225.676999999992</v>
      </c>
      <c r="L15" s="145">
        <v>29592.451000000005</v>
      </c>
      <c r="M15" s="243">
        <f>M7+M11</f>
        <v>1</v>
      </c>
      <c r="N15" s="244">
        <f>N7+N11</f>
        <v>1</v>
      </c>
      <c r="O15" s="164">
        <f t="shared" si="1"/>
        <v>1.254971783887204E-2</v>
      </c>
      <c r="Q15" s="191">
        <f t="shared" si="2"/>
        <v>2.5826670250945454</v>
      </c>
      <c r="R15" s="192">
        <f t="shared" si="3"/>
        <v>2.5655692707884499</v>
      </c>
      <c r="S15" s="57">
        <f t="shared" si="4"/>
        <v>-6.6201930562340278E-3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93534.49000000002</v>
      </c>
      <c r="F16" s="181">
        <f t="shared" ref="F16:F17" si="5">F8+F12</f>
        <v>96025.090000000011</v>
      </c>
      <c r="G16" s="245">
        <f>E16/E15</f>
        <v>0.82656235142828549</v>
      </c>
      <c r="H16" s="246">
        <f>F16/F15</f>
        <v>0.83250630415404003</v>
      </c>
      <c r="I16" s="207">
        <f t="shared" si="0"/>
        <v>2.6627610841733255E-2</v>
      </c>
      <c r="J16" s="3"/>
      <c r="K16" s="180">
        <f t="shared" ref="K16:L18" si="6">K8+K12</f>
        <v>25730.175999999992</v>
      </c>
      <c r="L16" s="181">
        <f t="shared" si="6"/>
        <v>26278.664000000004</v>
      </c>
      <c r="M16" s="250">
        <f>K16/K15</f>
        <v>0.88039623513255139</v>
      </c>
      <c r="N16" s="246">
        <f>L16/L15</f>
        <v>0.88801917759363702</v>
      </c>
      <c r="O16" s="207">
        <f t="shared" si="1"/>
        <v>2.1316915982230837E-2</v>
      </c>
      <c r="P16" s="3"/>
      <c r="Q16" s="189">
        <f t="shared" si="2"/>
        <v>2.7508757464759777</v>
      </c>
      <c r="R16" s="190">
        <f t="shared" si="3"/>
        <v>2.7366455996031873</v>
      </c>
      <c r="S16" s="182">
        <f t="shared" si="4"/>
        <v>-5.1729515195369823E-3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17486.37</v>
      </c>
      <c r="F17" s="140">
        <f t="shared" si="5"/>
        <v>18419.990000000005</v>
      </c>
      <c r="G17" s="248">
        <f>E17/E15</f>
        <v>0.15452668962160401</v>
      </c>
      <c r="H17" s="215">
        <f>F17/F15</f>
        <v>0.15969532335199454</v>
      </c>
      <c r="I17" s="182">
        <f t="shared" si="0"/>
        <v>5.3391298479902136E-2</v>
      </c>
      <c r="K17" s="19">
        <f t="shared" si="6"/>
        <v>3079.5999999999995</v>
      </c>
      <c r="L17" s="140">
        <f t="shared" si="6"/>
        <v>3140.5320000000002</v>
      </c>
      <c r="M17" s="247">
        <f>K17/K15</f>
        <v>0.1053730936669149</v>
      </c>
      <c r="N17" s="215">
        <f>L17/L15</f>
        <v>0.10612611979994492</v>
      </c>
      <c r="O17" s="182">
        <f t="shared" si="1"/>
        <v>1.9785686452786305E-2</v>
      </c>
      <c r="Q17" s="189">
        <f t="shared" si="2"/>
        <v>1.7611431074602675</v>
      </c>
      <c r="R17" s="190">
        <f t="shared" si="3"/>
        <v>1.7049585803249618</v>
      </c>
      <c r="S17" s="182">
        <f t="shared" si="4"/>
        <v>-3.1902306460676537E-2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2139.98</v>
      </c>
      <c r="F18" s="142">
        <f>F10+F14</f>
        <v>899.50000000000011</v>
      </c>
      <c r="G18" s="249">
        <f>E18/E15</f>
        <v>1.8910958950110298E-2</v>
      </c>
      <c r="H18" s="221">
        <f>F18/F15</f>
        <v>7.7983724939654732E-3</v>
      </c>
      <c r="I18" s="208">
        <f t="shared" si="0"/>
        <v>-0.57966896886886798</v>
      </c>
      <c r="K18" s="21">
        <f t="shared" si="6"/>
        <v>415.90100000000001</v>
      </c>
      <c r="L18" s="142">
        <f t="shared" si="6"/>
        <v>173.25500000000002</v>
      </c>
      <c r="M18" s="249">
        <f>K18/K15</f>
        <v>1.4230671200533699E-2</v>
      </c>
      <c r="N18" s="221">
        <f>L18/L15</f>
        <v>5.8547026064181031E-3</v>
      </c>
      <c r="O18" s="208">
        <f t="shared" si="1"/>
        <v>-0.5834224971808194</v>
      </c>
      <c r="Q18" s="193">
        <f t="shared" si="2"/>
        <v>1.9434807801942076</v>
      </c>
      <c r="R18" s="194">
        <f t="shared" si="3"/>
        <v>1.926125625347415</v>
      </c>
      <c r="S18" s="186">
        <f t="shared" si="4"/>
        <v>-8.9299338710508106E-3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3"/>
  <sheetViews>
    <sheetView showGridLines="0" showRowColHeaders="0" topLeftCell="A3" workbookViewId="0">
      <selection activeCell="A24" sqref="A24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106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114</v>
      </c>
    </row>
    <row r="15" spans="1:1" x14ac:dyDescent="0.25">
      <c r="A15" t="s">
        <v>113</v>
      </c>
    </row>
    <row r="17" spans="1:1" x14ac:dyDescent="0.25">
      <c r="A17" t="s">
        <v>116</v>
      </c>
    </row>
    <row r="19" spans="1:1" x14ac:dyDescent="0.25">
      <c r="A19" t="s">
        <v>145</v>
      </c>
    </row>
    <row r="21" spans="1:1" x14ac:dyDescent="0.25">
      <c r="A21" t="s">
        <v>148</v>
      </c>
    </row>
    <row r="23" spans="1:1" x14ac:dyDescent="0.25">
      <c r="A23" t="s">
        <v>237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topLeftCell="A48" workbookViewId="0">
      <selection activeCell="F88" sqref="F88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139</v>
      </c>
    </row>
    <row r="3" spans="1:16" ht="8.25" customHeight="1" thickBot="1" x14ac:dyDescent="0.3"/>
    <row r="4" spans="1:16" x14ac:dyDescent="0.25">
      <c r="A4" s="361" t="s">
        <v>3</v>
      </c>
      <c r="B4" s="349" t="s">
        <v>1</v>
      </c>
      <c r="C4" s="347"/>
      <c r="D4" s="349" t="s">
        <v>104</v>
      </c>
      <c r="E4" s="347"/>
      <c r="F4" s="130" t="s">
        <v>0</v>
      </c>
      <c r="H4" s="359" t="s">
        <v>19</v>
      </c>
      <c r="I4" s="360"/>
      <c r="J4" s="349" t="s">
        <v>104</v>
      </c>
      <c r="K4" s="350"/>
      <c r="L4" s="130" t="s">
        <v>0</v>
      </c>
      <c r="N4" s="357" t="s">
        <v>22</v>
      </c>
      <c r="O4" s="347"/>
      <c r="P4" s="130" t="s">
        <v>0</v>
      </c>
    </row>
    <row r="5" spans="1:16" x14ac:dyDescent="0.25">
      <c r="A5" s="362"/>
      <c r="B5" s="352" t="s">
        <v>147</v>
      </c>
      <c r="C5" s="354"/>
      <c r="D5" s="352" t="str">
        <f>B5</f>
        <v>jan-fev</v>
      </c>
      <c r="E5" s="354"/>
      <c r="F5" s="131" t="s">
        <v>158</v>
      </c>
      <c r="H5" s="355" t="str">
        <f>B5</f>
        <v>jan-fev</v>
      </c>
      <c r="I5" s="354"/>
      <c r="J5" s="352" t="str">
        <f>B5</f>
        <v>jan-fev</v>
      </c>
      <c r="K5" s="353"/>
      <c r="L5" s="131" t="str">
        <f>F5</f>
        <v>2024/2023</v>
      </c>
      <c r="N5" s="355" t="str">
        <f>B5</f>
        <v>jan-fev</v>
      </c>
      <c r="O5" s="353"/>
      <c r="P5" s="131" t="str">
        <f>F5</f>
        <v>2024/2023</v>
      </c>
    </row>
    <row r="6" spans="1:16" ht="19.5" customHeight="1" thickBot="1" x14ac:dyDescent="0.3">
      <c r="A6" s="363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161</v>
      </c>
      <c r="B7" s="39">
        <v>11977.53</v>
      </c>
      <c r="C7" s="147">
        <v>14777.379999999997</v>
      </c>
      <c r="D7" s="247">
        <f>B7/$B$33</f>
        <v>0.10584518460626489</v>
      </c>
      <c r="E7" s="246">
        <f>C7/$C$33</f>
        <v>0.12811507918274101</v>
      </c>
      <c r="F7" s="52">
        <f>(C7-B7)/B7</f>
        <v>0.23375854621111336</v>
      </c>
      <c r="H7" s="39">
        <v>3078.8429999999994</v>
      </c>
      <c r="I7" s="147">
        <v>3823.1819999999998</v>
      </c>
      <c r="J7" s="247">
        <f>H7/$H$33</f>
        <v>0.10534719178618174</v>
      </c>
      <c r="K7" s="246">
        <f>I7/$I$33</f>
        <v>0.12919450301700253</v>
      </c>
      <c r="L7" s="52">
        <f>(I7-H7)/H7</f>
        <v>0.24175932322629004</v>
      </c>
      <c r="N7" s="27">
        <f t="shared" ref="N7:N33" si="0">(H7/B7)*10</f>
        <v>2.5705157908183067</v>
      </c>
      <c r="O7" s="151">
        <f t="shared" ref="O7:O33" si="1">(I7/C7)*10</f>
        <v>2.5871852791225516</v>
      </c>
      <c r="P7" s="61">
        <f>(O7-N7)/N7</f>
        <v>6.4848807246339615E-3</v>
      </c>
    </row>
    <row r="8" spans="1:16" ht="20.100000000000001" customHeight="1" x14ac:dyDescent="0.25">
      <c r="A8" s="8" t="s">
        <v>160</v>
      </c>
      <c r="B8" s="19">
        <v>10293.18</v>
      </c>
      <c r="C8" s="140">
        <v>10849.379999999997</v>
      </c>
      <c r="D8" s="247">
        <f t="shared" ref="D8:D32" si="2">B8/$B$33</f>
        <v>9.0960618531993956E-2</v>
      </c>
      <c r="E8" s="215">
        <f t="shared" ref="E8:E32" si="3">C8/$C$33</f>
        <v>9.4060596518709447E-2</v>
      </c>
      <c r="F8" s="52">
        <f t="shared" ref="F8:F33" si="4">(C8-B8)/B8</f>
        <v>5.4035779030386824E-2</v>
      </c>
      <c r="H8" s="19">
        <v>2711.3089999999997</v>
      </c>
      <c r="I8" s="140">
        <v>2876.6019999999999</v>
      </c>
      <c r="J8" s="247">
        <f t="shared" ref="J8:J32" si="5">H8/$H$33</f>
        <v>9.2771469417115671E-2</v>
      </c>
      <c r="K8" s="215">
        <f t="shared" ref="K8:K32" si="6">I8/$I$33</f>
        <v>9.7207291143271632E-2</v>
      </c>
      <c r="L8" s="52">
        <f t="shared" ref="L8:L33" si="7">(I8-H8)/H8</f>
        <v>6.0964279615492049E-2</v>
      </c>
      <c r="N8" s="27">
        <f t="shared" si="0"/>
        <v>2.634082955898954</v>
      </c>
      <c r="O8" s="152">
        <f t="shared" si="1"/>
        <v>2.6513975913831027</v>
      </c>
      <c r="P8" s="52">
        <f t="shared" ref="P8:P71" si="8">(O8-N8)/N8</f>
        <v>6.5733068297538066E-3</v>
      </c>
    </row>
    <row r="9" spans="1:16" ht="20.100000000000001" customHeight="1" x14ac:dyDescent="0.25">
      <c r="A9" s="8" t="s">
        <v>162</v>
      </c>
      <c r="B9" s="19">
        <v>12491.220000000001</v>
      </c>
      <c r="C9" s="140">
        <v>10766.04</v>
      </c>
      <c r="D9" s="247">
        <f t="shared" si="2"/>
        <v>0.11038465249992846</v>
      </c>
      <c r="E9" s="215">
        <f t="shared" si="3"/>
        <v>9.3338065819824442E-2</v>
      </c>
      <c r="F9" s="52">
        <f t="shared" si="4"/>
        <v>-0.13811140945400049</v>
      </c>
      <c r="H9" s="19">
        <v>3056.4409999999998</v>
      </c>
      <c r="I9" s="140">
        <v>2785.7019999999998</v>
      </c>
      <c r="J9" s="247">
        <f t="shared" si="5"/>
        <v>0.10458067404221298</v>
      </c>
      <c r="K9" s="215">
        <f t="shared" si="6"/>
        <v>9.413556180256917E-2</v>
      </c>
      <c r="L9" s="52">
        <f t="shared" si="7"/>
        <v>-8.8579822087192284E-2</v>
      </c>
      <c r="N9" s="27">
        <f t="shared" si="0"/>
        <v>2.4468714825293283</v>
      </c>
      <c r="O9" s="152">
        <f t="shared" si="1"/>
        <v>2.5874899220140364</v>
      </c>
      <c r="P9" s="52">
        <f t="shared" si="8"/>
        <v>5.7468665799869048E-2</v>
      </c>
    </row>
    <row r="10" spans="1:16" ht="20.100000000000001" customHeight="1" x14ac:dyDescent="0.25">
      <c r="A10" s="8" t="s">
        <v>168</v>
      </c>
      <c r="B10" s="19">
        <v>11133.730000000001</v>
      </c>
      <c r="C10" s="140">
        <v>9698.4299999999985</v>
      </c>
      <c r="D10" s="247">
        <f t="shared" si="2"/>
        <v>9.8388541477776273E-2</v>
      </c>
      <c r="E10" s="215">
        <f t="shared" si="3"/>
        <v>8.4082234293106822E-2</v>
      </c>
      <c r="F10" s="52">
        <f t="shared" si="4"/>
        <v>-0.12891456861267542</v>
      </c>
      <c r="H10" s="19">
        <v>2785.2539999999999</v>
      </c>
      <c r="I10" s="140">
        <v>2485.5839999999998</v>
      </c>
      <c r="J10" s="247">
        <f t="shared" si="5"/>
        <v>9.5301607555575221E-2</v>
      </c>
      <c r="K10" s="215">
        <f t="shared" si="6"/>
        <v>8.3993853702756818E-2</v>
      </c>
      <c r="L10" s="52">
        <f t="shared" si="7"/>
        <v>-0.10759162360057649</v>
      </c>
      <c r="N10" s="27">
        <f t="shared" si="0"/>
        <v>2.5016360195549914</v>
      </c>
      <c r="O10" s="152">
        <f t="shared" si="1"/>
        <v>2.5628725474123133</v>
      </c>
      <c r="P10" s="52">
        <f t="shared" si="8"/>
        <v>2.4478592160747312E-2</v>
      </c>
    </row>
    <row r="11" spans="1:16" ht="20.100000000000001" customHeight="1" x14ac:dyDescent="0.25">
      <c r="A11" s="8" t="s">
        <v>163</v>
      </c>
      <c r="B11" s="19">
        <v>5430.07</v>
      </c>
      <c r="C11" s="140">
        <v>6867.67</v>
      </c>
      <c r="D11" s="247">
        <f t="shared" si="2"/>
        <v>4.7985416156331125E-2</v>
      </c>
      <c r="E11" s="215">
        <f t="shared" si="3"/>
        <v>5.9540465620491256E-2</v>
      </c>
      <c r="F11" s="52">
        <f t="shared" si="4"/>
        <v>0.26474796825823615</v>
      </c>
      <c r="H11" s="19">
        <v>1624.7380000000001</v>
      </c>
      <c r="I11" s="140">
        <v>2291.395</v>
      </c>
      <c r="J11" s="247">
        <f t="shared" si="5"/>
        <v>5.5592826814585022E-2</v>
      </c>
      <c r="K11" s="215">
        <f t="shared" si="6"/>
        <v>7.7431740953123482E-2</v>
      </c>
      <c r="L11" s="52">
        <f t="shared" si="7"/>
        <v>0.41031661720228119</v>
      </c>
      <c r="N11" s="27">
        <f t="shared" si="0"/>
        <v>2.9921124405394406</v>
      </c>
      <c r="O11" s="152">
        <f t="shared" si="1"/>
        <v>3.3364954926488894</v>
      </c>
      <c r="P11" s="52">
        <f t="shared" si="8"/>
        <v>0.11509696208052959</v>
      </c>
    </row>
    <row r="12" spans="1:16" ht="20.100000000000001" customHeight="1" x14ac:dyDescent="0.25">
      <c r="A12" s="8" t="s">
        <v>170</v>
      </c>
      <c r="B12" s="19">
        <v>10684.599999999999</v>
      </c>
      <c r="C12" s="140">
        <v>8687.42</v>
      </c>
      <c r="D12" s="247">
        <f t="shared" si="2"/>
        <v>9.4419588967349491E-2</v>
      </c>
      <c r="E12" s="215">
        <f t="shared" si="3"/>
        <v>7.5317106360784397E-2</v>
      </c>
      <c r="F12" s="52">
        <f t="shared" si="4"/>
        <v>-0.18692136345768665</v>
      </c>
      <c r="H12" s="19">
        <v>2441.0430000000001</v>
      </c>
      <c r="I12" s="140">
        <v>1931.7620000000002</v>
      </c>
      <c r="J12" s="247">
        <f t="shared" si="5"/>
        <v>8.3523916315095148E-2</v>
      </c>
      <c r="K12" s="215">
        <f t="shared" si="6"/>
        <v>6.5278878048999733E-2</v>
      </c>
      <c r="L12" s="52">
        <f t="shared" si="7"/>
        <v>-0.20863253945137383</v>
      </c>
      <c r="N12" s="27">
        <f t="shared" si="0"/>
        <v>2.28463676693559</v>
      </c>
      <c r="O12" s="152">
        <f t="shared" si="1"/>
        <v>2.2236314118576059</v>
      </c>
      <c r="P12" s="52">
        <f t="shared" si="8"/>
        <v>-2.670243075874652E-2</v>
      </c>
    </row>
    <row r="13" spans="1:16" ht="20.100000000000001" customHeight="1" x14ac:dyDescent="0.25">
      <c r="A13" s="8" t="s">
        <v>174</v>
      </c>
      <c r="B13" s="19">
        <v>5231.17</v>
      </c>
      <c r="C13" s="140">
        <v>8883.3700000000026</v>
      </c>
      <c r="D13" s="247">
        <f t="shared" si="2"/>
        <v>4.6227740974704688E-2</v>
      </c>
      <c r="E13" s="215">
        <f t="shared" si="3"/>
        <v>7.7015929140320308E-2</v>
      </c>
      <c r="F13" s="52">
        <f t="shared" si="4"/>
        <v>0.69816121441283741</v>
      </c>
      <c r="H13" s="19">
        <v>1149.8539999999998</v>
      </c>
      <c r="I13" s="140">
        <v>1794.6469999999999</v>
      </c>
      <c r="J13" s="247">
        <f t="shared" si="5"/>
        <v>3.9343964555551621E-2</v>
      </c>
      <c r="K13" s="215">
        <f t="shared" si="6"/>
        <v>6.0645432850425264E-2</v>
      </c>
      <c r="L13" s="52">
        <f t="shared" si="7"/>
        <v>0.5607607574526855</v>
      </c>
      <c r="N13" s="27">
        <f t="shared" si="0"/>
        <v>2.1980818822557859</v>
      </c>
      <c r="O13" s="152">
        <f t="shared" si="1"/>
        <v>2.020232186658891</v>
      </c>
      <c r="P13" s="52">
        <f t="shared" si="8"/>
        <v>-8.0911315011784862E-2</v>
      </c>
    </row>
    <row r="14" spans="1:16" ht="20.100000000000001" customHeight="1" x14ac:dyDescent="0.25">
      <c r="A14" s="8" t="s">
        <v>165</v>
      </c>
      <c r="B14" s="19">
        <v>3881.8400000000006</v>
      </c>
      <c r="C14" s="140">
        <v>4311.78</v>
      </c>
      <c r="D14" s="247">
        <f t="shared" si="2"/>
        <v>3.4303739703593593E-2</v>
      </c>
      <c r="E14" s="215">
        <f t="shared" si="3"/>
        <v>3.7381730463624752E-2</v>
      </c>
      <c r="F14" s="52">
        <f t="shared" si="4"/>
        <v>0.11075675452877994</v>
      </c>
      <c r="H14" s="19">
        <v>1121.2559999999999</v>
      </c>
      <c r="I14" s="140">
        <v>1224.277</v>
      </c>
      <c r="J14" s="247">
        <f t="shared" si="5"/>
        <v>3.8365441457523818E-2</v>
      </c>
      <c r="K14" s="215">
        <f t="shared" si="6"/>
        <v>4.1371260528571964E-2</v>
      </c>
      <c r="L14" s="52">
        <f t="shared" si="7"/>
        <v>9.1879998858423226E-2</v>
      </c>
      <c r="N14" s="27">
        <f t="shared" si="0"/>
        <v>2.8884652638954718</v>
      </c>
      <c r="O14" s="152">
        <f t="shared" si="1"/>
        <v>2.8393772409538522</v>
      </c>
      <c r="P14" s="52">
        <f t="shared" si="8"/>
        <v>-1.6994500004967314E-2</v>
      </c>
    </row>
    <row r="15" spans="1:16" ht="20.100000000000001" customHeight="1" x14ac:dyDescent="0.25">
      <c r="A15" s="8" t="s">
        <v>164</v>
      </c>
      <c r="B15" s="19">
        <v>6814.92</v>
      </c>
      <c r="C15" s="140">
        <v>5383.6899999999987</v>
      </c>
      <c r="D15" s="247">
        <f t="shared" si="2"/>
        <v>6.0223306931974009E-2</v>
      </c>
      <c r="E15" s="215">
        <f t="shared" si="3"/>
        <v>4.6674841592036671E-2</v>
      </c>
      <c r="F15" s="52">
        <f t="shared" si="4"/>
        <v>-0.21001420412858865</v>
      </c>
      <c r="H15" s="19">
        <v>1786.47</v>
      </c>
      <c r="I15" s="140">
        <v>1203.202</v>
      </c>
      <c r="J15" s="247">
        <f t="shared" si="5"/>
        <v>6.1126727705914242E-2</v>
      </c>
      <c r="K15" s="215">
        <f t="shared" si="6"/>
        <v>4.0659085656676426E-2</v>
      </c>
      <c r="L15" s="52">
        <f t="shared" si="7"/>
        <v>-0.32649190862427024</v>
      </c>
      <c r="N15" s="27">
        <f t="shared" si="0"/>
        <v>2.621410082583508</v>
      </c>
      <c r="O15" s="152">
        <f t="shared" si="1"/>
        <v>2.2349020838867029</v>
      </c>
      <c r="P15" s="52">
        <f t="shared" si="8"/>
        <v>-0.14744278328093008</v>
      </c>
    </row>
    <row r="16" spans="1:16" ht="20.100000000000001" customHeight="1" x14ac:dyDescent="0.25">
      <c r="A16" s="8" t="s">
        <v>172</v>
      </c>
      <c r="B16" s="19">
        <v>3009.6600000000003</v>
      </c>
      <c r="C16" s="140">
        <v>5088.26</v>
      </c>
      <c r="D16" s="247">
        <f t="shared" si="2"/>
        <v>2.6596303102734135E-2</v>
      </c>
      <c r="E16" s="215">
        <f t="shared" si="3"/>
        <v>4.4113559562139831E-2</v>
      </c>
      <c r="F16" s="52">
        <f t="shared" si="4"/>
        <v>0.6906427968607749</v>
      </c>
      <c r="H16" s="19">
        <v>766.91200000000003</v>
      </c>
      <c r="I16" s="140">
        <v>1032.6660000000002</v>
      </c>
      <c r="J16" s="247">
        <f t="shared" si="5"/>
        <v>2.6241034553279991E-2</v>
      </c>
      <c r="K16" s="215">
        <f t="shared" si="6"/>
        <v>3.48962645912635E-2</v>
      </c>
      <c r="L16" s="52">
        <f t="shared" si="7"/>
        <v>0.34652476424935341</v>
      </c>
      <c r="N16" s="27">
        <f t="shared" si="0"/>
        <v>2.5481682316274927</v>
      </c>
      <c r="O16" s="152">
        <f t="shared" si="1"/>
        <v>2.0295071399653324</v>
      </c>
      <c r="P16" s="52">
        <f t="shared" si="8"/>
        <v>-0.2035427195208756</v>
      </c>
    </row>
    <row r="17" spans="1:16" ht="20.100000000000001" customHeight="1" x14ac:dyDescent="0.25">
      <c r="A17" s="8" t="s">
        <v>167</v>
      </c>
      <c r="B17" s="19">
        <v>3503.6</v>
      </c>
      <c r="C17" s="140">
        <v>2859.31</v>
      </c>
      <c r="D17" s="247">
        <f t="shared" si="2"/>
        <v>3.0961240655336255E-2</v>
      </c>
      <c r="E17" s="215">
        <f t="shared" si="3"/>
        <v>2.4789287888516316E-2</v>
      </c>
      <c r="F17" s="52">
        <f t="shared" si="4"/>
        <v>-0.18389370932754881</v>
      </c>
      <c r="H17" s="19">
        <v>1251.0229999999999</v>
      </c>
      <c r="I17" s="140">
        <v>973.34300000000007</v>
      </c>
      <c r="J17" s="247">
        <f t="shared" si="5"/>
        <v>4.2805612338766369E-2</v>
      </c>
      <c r="K17" s="215">
        <f t="shared" si="6"/>
        <v>3.2891597928133766E-2</v>
      </c>
      <c r="L17" s="52">
        <f t="shared" si="7"/>
        <v>-0.22196234601602038</v>
      </c>
      <c r="N17" s="27">
        <f t="shared" si="0"/>
        <v>3.5706787304486816</v>
      </c>
      <c r="O17" s="152">
        <f t="shared" si="1"/>
        <v>3.4041184761358512</v>
      </c>
      <c r="P17" s="52">
        <f t="shared" si="8"/>
        <v>-4.6646664930255682E-2</v>
      </c>
    </row>
    <row r="18" spans="1:16" ht="20.100000000000001" customHeight="1" x14ac:dyDescent="0.25">
      <c r="A18" s="8" t="s">
        <v>178</v>
      </c>
      <c r="B18" s="19">
        <v>3857.77</v>
      </c>
      <c r="C18" s="140">
        <v>3723.1800000000003</v>
      </c>
      <c r="D18" s="247">
        <f t="shared" si="2"/>
        <v>3.4091033611980973E-2</v>
      </c>
      <c r="E18" s="215">
        <f t="shared" si="3"/>
        <v>3.2278759868907603E-2</v>
      </c>
      <c r="F18" s="52">
        <f t="shared" si="4"/>
        <v>-3.4888031168265526E-2</v>
      </c>
      <c r="H18" s="19">
        <v>899.09199999999998</v>
      </c>
      <c r="I18" s="140">
        <v>812.44599999999991</v>
      </c>
      <c r="J18" s="247">
        <f t="shared" si="5"/>
        <v>3.0763769817889943E-2</v>
      </c>
      <c r="K18" s="215">
        <f t="shared" si="6"/>
        <v>2.7454501825482449E-2</v>
      </c>
      <c r="L18" s="52">
        <f t="shared" si="7"/>
        <v>-9.6370560521059107E-2</v>
      </c>
      <c r="N18" s="27">
        <f t="shared" si="0"/>
        <v>2.3306003209107855</v>
      </c>
      <c r="O18" s="152">
        <f t="shared" si="1"/>
        <v>2.1821292550991354</v>
      </c>
      <c r="P18" s="52">
        <f t="shared" si="8"/>
        <v>-6.3705073958639336E-2</v>
      </c>
    </row>
    <row r="19" spans="1:16" ht="20.100000000000001" customHeight="1" x14ac:dyDescent="0.25">
      <c r="A19" s="8" t="s">
        <v>159</v>
      </c>
      <c r="B19" s="19">
        <v>3042.54</v>
      </c>
      <c r="C19" s="140">
        <v>3867.2299999999996</v>
      </c>
      <c r="D19" s="247">
        <f t="shared" si="2"/>
        <v>2.6886862981929091E-2</v>
      </c>
      <c r="E19" s="215">
        <f t="shared" si="3"/>
        <v>3.3527626525667709E-2</v>
      </c>
      <c r="F19" s="52">
        <f t="shared" si="4"/>
        <v>0.27105313323736074</v>
      </c>
      <c r="H19" s="19">
        <v>611.02600000000007</v>
      </c>
      <c r="I19" s="140">
        <v>777.69999999999993</v>
      </c>
      <c r="J19" s="247">
        <f t="shared" si="5"/>
        <v>2.0907163245525513E-2</v>
      </c>
      <c r="K19" s="215">
        <f t="shared" si="6"/>
        <v>2.6280351026009976E-2</v>
      </c>
      <c r="L19" s="52">
        <f t="shared" si="7"/>
        <v>0.27277726316065087</v>
      </c>
      <c r="N19" s="27">
        <f t="shared" si="0"/>
        <v>2.0082759799378151</v>
      </c>
      <c r="O19" s="152">
        <f t="shared" si="1"/>
        <v>2.0110001215340176</v>
      </c>
      <c r="P19" s="52">
        <f t="shared" si="8"/>
        <v>1.3564577893755622E-3</v>
      </c>
    </row>
    <row r="20" spans="1:16" ht="20.100000000000001" customHeight="1" x14ac:dyDescent="0.25">
      <c r="A20" s="8" t="s">
        <v>180</v>
      </c>
      <c r="B20" s="19">
        <v>1098.32</v>
      </c>
      <c r="C20" s="140">
        <v>1584.79</v>
      </c>
      <c r="D20" s="247">
        <f t="shared" si="2"/>
        <v>9.705831098461272E-3</v>
      </c>
      <c r="E20" s="215">
        <f t="shared" si="3"/>
        <v>1.3739613946316339E-2</v>
      </c>
      <c r="F20" s="52">
        <f t="shared" si="4"/>
        <v>0.44292191710976769</v>
      </c>
      <c r="H20" s="19">
        <v>387.39099999999996</v>
      </c>
      <c r="I20" s="140">
        <v>515.07899999999995</v>
      </c>
      <c r="J20" s="247">
        <f t="shared" si="5"/>
        <v>1.3255159153370515E-2</v>
      </c>
      <c r="K20" s="215">
        <f t="shared" si="6"/>
        <v>1.7405756623538885E-2</v>
      </c>
      <c r="L20" s="52">
        <f t="shared" si="7"/>
        <v>0.32961013549617829</v>
      </c>
      <c r="N20" s="27">
        <f t="shared" si="0"/>
        <v>3.5271232427707773</v>
      </c>
      <c r="O20" s="152">
        <f t="shared" si="1"/>
        <v>3.2501403971504104</v>
      </c>
      <c r="P20" s="52">
        <f t="shared" si="8"/>
        <v>-7.8529392526352285E-2</v>
      </c>
    </row>
    <row r="21" spans="1:16" ht="20.100000000000001" customHeight="1" x14ac:dyDescent="0.25">
      <c r="A21" s="8" t="s">
        <v>169</v>
      </c>
      <c r="B21" s="19">
        <v>4966.4000000000005</v>
      </c>
      <c r="C21" s="140">
        <v>1379.2199999999998</v>
      </c>
      <c r="D21" s="247">
        <f t="shared" si="2"/>
        <v>4.3887973966965976E-2</v>
      </c>
      <c r="E21" s="215">
        <f t="shared" si="3"/>
        <v>1.1957388895082894E-2</v>
      </c>
      <c r="F21" s="52">
        <f t="shared" si="4"/>
        <v>-0.72228978737113414</v>
      </c>
      <c r="H21" s="19">
        <v>1211.681</v>
      </c>
      <c r="I21" s="140">
        <v>447.63400000000001</v>
      </c>
      <c r="J21" s="247">
        <f t="shared" si="5"/>
        <v>4.145946730335795E-2</v>
      </c>
      <c r="K21" s="215">
        <f t="shared" si="6"/>
        <v>1.5126628071463226E-2</v>
      </c>
      <c r="L21" s="52">
        <f t="shared" si="7"/>
        <v>-0.63056778145402959</v>
      </c>
      <c r="N21" s="27">
        <f t="shared" si="0"/>
        <v>2.4397571681701029</v>
      </c>
      <c r="O21" s="152">
        <f t="shared" si="1"/>
        <v>3.2455590841200106</v>
      </c>
      <c r="P21" s="52">
        <f t="shared" si="8"/>
        <v>0.33027955669632697</v>
      </c>
    </row>
    <row r="22" spans="1:16" ht="20.100000000000001" customHeight="1" x14ac:dyDescent="0.25">
      <c r="A22" s="8" t="s">
        <v>171</v>
      </c>
      <c r="B22" s="19">
        <v>967.83</v>
      </c>
      <c r="C22" s="140">
        <v>1919.1899999999998</v>
      </c>
      <c r="D22" s="247">
        <f t="shared" si="2"/>
        <v>8.5526936703545185E-3</v>
      </c>
      <c r="E22" s="215">
        <f t="shared" si="3"/>
        <v>1.663875320366159E-2</v>
      </c>
      <c r="F22" s="52">
        <f t="shared" si="4"/>
        <v>0.98298254858807821</v>
      </c>
      <c r="H22" s="19">
        <v>276.10399999999998</v>
      </c>
      <c r="I22" s="140">
        <v>424.209</v>
      </c>
      <c r="J22" s="247">
        <f t="shared" si="5"/>
        <v>9.4473089536984915E-3</v>
      </c>
      <c r="K22" s="215">
        <f t="shared" si="6"/>
        <v>1.4335041054896061E-2</v>
      </c>
      <c r="L22" s="52">
        <f t="shared" si="7"/>
        <v>0.53641019326051065</v>
      </c>
      <c r="N22" s="27">
        <f t="shared" si="0"/>
        <v>2.8528150604961611</v>
      </c>
      <c r="O22" s="152">
        <f t="shared" si="1"/>
        <v>2.2103543682491051</v>
      </c>
      <c r="P22" s="52">
        <f t="shared" si="8"/>
        <v>-0.22520236279715913</v>
      </c>
    </row>
    <row r="23" spans="1:16" ht="20.100000000000001" customHeight="1" x14ac:dyDescent="0.25">
      <c r="A23" s="8" t="s">
        <v>175</v>
      </c>
      <c r="B23" s="19">
        <v>1302.58</v>
      </c>
      <c r="C23" s="140">
        <v>1240.27</v>
      </c>
      <c r="D23" s="247">
        <f t="shared" si="2"/>
        <v>1.151087248910489E-2</v>
      </c>
      <c r="E23" s="215">
        <f t="shared" si="3"/>
        <v>1.0752737579867217E-2</v>
      </c>
      <c r="F23" s="52">
        <f t="shared" si="4"/>
        <v>-4.7835833499669848E-2</v>
      </c>
      <c r="H23" s="19">
        <v>378.71000000000004</v>
      </c>
      <c r="I23" s="140">
        <v>415.27399999999994</v>
      </c>
      <c r="J23" s="247">
        <f t="shared" si="5"/>
        <v>1.2958125828873021E-2</v>
      </c>
      <c r="K23" s="215">
        <f t="shared" si="6"/>
        <v>1.4033105943133941E-2</v>
      </c>
      <c r="L23" s="52">
        <f t="shared" si="7"/>
        <v>9.6548810435425264E-2</v>
      </c>
      <c r="N23" s="27">
        <f t="shared" si="0"/>
        <v>2.9073838075204601</v>
      </c>
      <c r="O23" s="152">
        <f t="shared" si="1"/>
        <v>3.3482548154837248</v>
      </c>
      <c r="P23" s="52">
        <f t="shared" si="8"/>
        <v>0.1516383928475058</v>
      </c>
    </row>
    <row r="24" spans="1:16" ht="20.100000000000001" customHeight="1" x14ac:dyDescent="0.25">
      <c r="A24" s="8" t="s">
        <v>166</v>
      </c>
      <c r="B24" s="19">
        <v>1153.6099999999999</v>
      </c>
      <c r="C24" s="140">
        <v>1466.52</v>
      </c>
      <c r="D24" s="247">
        <f t="shared" si="2"/>
        <v>1.0194427683640385E-2</v>
      </c>
      <c r="E24" s="215">
        <f t="shared" si="3"/>
        <v>1.271425150622596E-2</v>
      </c>
      <c r="F24" s="52">
        <f t="shared" si="4"/>
        <v>0.27124418130910805</v>
      </c>
      <c r="H24" s="19">
        <v>344.827</v>
      </c>
      <c r="I24" s="140">
        <v>402.02</v>
      </c>
      <c r="J24" s="247">
        <f t="shared" si="5"/>
        <v>1.179876859653243E-2</v>
      </c>
      <c r="K24" s="215">
        <f t="shared" si="6"/>
        <v>1.3585221447185972E-2</v>
      </c>
      <c r="L24" s="52">
        <f t="shared" si="7"/>
        <v>0.1658599819619693</v>
      </c>
      <c r="N24" s="27">
        <f t="shared" si="0"/>
        <v>2.9891124383457153</v>
      </c>
      <c r="O24" s="152">
        <f t="shared" si="1"/>
        <v>2.7413195865041051</v>
      </c>
      <c r="P24" s="52">
        <f t="shared" si="8"/>
        <v>-8.2898471353171257E-2</v>
      </c>
    </row>
    <row r="25" spans="1:16" ht="20.100000000000001" customHeight="1" x14ac:dyDescent="0.25">
      <c r="A25" s="8" t="s">
        <v>201</v>
      </c>
      <c r="B25" s="19">
        <v>804.38</v>
      </c>
      <c r="C25" s="140">
        <v>1434.1599999999999</v>
      </c>
      <c r="D25" s="247">
        <f t="shared" si="2"/>
        <v>7.1082894047092638E-3</v>
      </c>
      <c r="E25" s="215">
        <f t="shared" si="3"/>
        <v>1.2433700829289079E-2</v>
      </c>
      <c r="F25" s="52">
        <f t="shared" ref="F25:F27" si="9">(C25-B25)/B25</f>
        <v>0.78293841219324178</v>
      </c>
      <c r="H25" s="19">
        <v>125.224</v>
      </c>
      <c r="I25" s="140">
        <v>309.94299999999998</v>
      </c>
      <c r="J25" s="247">
        <f t="shared" si="5"/>
        <v>4.2847253803564604E-3</v>
      </c>
      <c r="K25" s="215">
        <f t="shared" si="6"/>
        <v>1.0473718449343718E-2</v>
      </c>
      <c r="L25" s="52">
        <f t="shared" ref="L25:L29" si="10">(I25-H25)/H25</f>
        <v>1.4751086053791604</v>
      </c>
      <c r="N25" s="27">
        <f t="shared" si="0"/>
        <v>1.5567766478530047</v>
      </c>
      <c r="O25" s="152">
        <f t="shared" si="1"/>
        <v>2.1611465945222292</v>
      </c>
      <c r="P25" s="52">
        <f t="shared" ref="P25:P29" si="11">(O25-N25)/N25</f>
        <v>0.38821879008959209</v>
      </c>
    </row>
    <row r="26" spans="1:16" ht="20.100000000000001" customHeight="1" x14ac:dyDescent="0.25">
      <c r="A26" s="8" t="s">
        <v>195</v>
      </c>
      <c r="B26" s="19">
        <v>667.54</v>
      </c>
      <c r="C26" s="140">
        <v>1225.76</v>
      </c>
      <c r="D26" s="247">
        <f t="shared" si="2"/>
        <v>5.8990371580840174E-3</v>
      </c>
      <c r="E26" s="215">
        <f t="shared" si="3"/>
        <v>1.0626940598335879E-2</v>
      </c>
      <c r="F26" s="52">
        <f t="shared" si="9"/>
        <v>0.83623453276208171</v>
      </c>
      <c r="H26" s="19">
        <v>166.57299999999998</v>
      </c>
      <c r="I26" s="140">
        <v>286.94900000000001</v>
      </c>
      <c r="J26" s="247">
        <f t="shared" si="5"/>
        <v>5.6995429053705087E-3</v>
      </c>
      <c r="K26" s="215">
        <f t="shared" si="6"/>
        <v>9.6966959580333505E-3</v>
      </c>
      <c r="L26" s="52">
        <f t="shared" si="10"/>
        <v>0.72266213612050001</v>
      </c>
      <c r="N26" s="27">
        <f t="shared" si="0"/>
        <v>2.4953261227791588</v>
      </c>
      <c r="O26" s="152">
        <f t="shared" si="1"/>
        <v>2.3409884479832921</v>
      </c>
      <c r="P26" s="52">
        <f t="shared" si="11"/>
        <v>-6.1850702955000433E-2</v>
      </c>
    </row>
    <row r="27" spans="1:16" ht="20.100000000000001" customHeight="1" x14ac:dyDescent="0.25">
      <c r="A27" s="8" t="s">
        <v>197</v>
      </c>
      <c r="B27" s="19">
        <v>753.48</v>
      </c>
      <c r="C27" s="140">
        <v>1022.71</v>
      </c>
      <c r="D27" s="247">
        <f t="shared" si="2"/>
        <v>6.6584871586319108E-3</v>
      </c>
      <c r="E27" s="215">
        <f t="shared" si="3"/>
        <v>8.8665631276302753E-3</v>
      </c>
      <c r="F27" s="52">
        <f t="shared" si="9"/>
        <v>0.35731538992408557</v>
      </c>
      <c r="H27" s="19">
        <v>188.898</v>
      </c>
      <c r="I27" s="140">
        <v>237.33600000000001</v>
      </c>
      <c r="J27" s="247">
        <f t="shared" si="5"/>
        <v>6.4634259798327367E-3</v>
      </c>
      <c r="K27" s="215">
        <f t="shared" si="6"/>
        <v>8.0201535182063827E-3</v>
      </c>
      <c r="L27" s="52">
        <f t="shared" si="10"/>
        <v>0.25642410189626158</v>
      </c>
      <c r="N27" s="27">
        <f t="shared" si="0"/>
        <v>2.507007485268355</v>
      </c>
      <c r="O27" s="152">
        <f t="shared" si="1"/>
        <v>2.3206578599994137</v>
      </c>
      <c r="P27" s="52">
        <f t="shared" si="11"/>
        <v>-7.4331499352900482E-2</v>
      </c>
    </row>
    <row r="28" spans="1:16" ht="20.100000000000001" customHeight="1" x14ac:dyDescent="0.25">
      <c r="A28" s="8" t="s">
        <v>199</v>
      </c>
      <c r="B28" s="19">
        <v>419.93</v>
      </c>
      <c r="C28" s="140">
        <v>850.72</v>
      </c>
      <c r="D28" s="247">
        <f t="shared" si="2"/>
        <v>3.7109127150346368E-3</v>
      </c>
      <c r="E28" s="215">
        <f t="shared" si="3"/>
        <v>7.3754657566051252E-3</v>
      </c>
      <c r="F28" s="52">
        <f t="shared" ref="F28:F29" si="12">(C28-B28)/B28</f>
        <v>1.0258614530993262</v>
      </c>
      <c r="H28" s="19">
        <v>135.238</v>
      </c>
      <c r="I28" s="140">
        <v>232.02299999999997</v>
      </c>
      <c r="J28" s="247">
        <f t="shared" si="5"/>
        <v>4.6273692821555525E-3</v>
      </c>
      <c r="K28" s="215">
        <f t="shared" si="6"/>
        <v>7.8406144864445314E-3</v>
      </c>
      <c r="L28" s="52">
        <f t="shared" si="10"/>
        <v>0.71566423638326482</v>
      </c>
      <c r="N28" s="27">
        <f t="shared" si="0"/>
        <v>3.2204891291405708</v>
      </c>
      <c r="O28" s="152">
        <f t="shared" si="1"/>
        <v>2.7273721083317652</v>
      </c>
      <c r="P28" s="52">
        <f t="shared" si="11"/>
        <v>-0.15311867267206092</v>
      </c>
    </row>
    <row r="29" spans="1:16" ht="20.100000000000001" customHeight="1" x14ac:dyDescent="0.25">
      <c r="A29" s="8" t="s">
        <v>183</v>
      </c>
      <c r="B29" s="19">
        <v>514.41</v>
      </c>
      <c r="C29" s="140">
        <v>669.05</v>
      </c>
      <c r="D29" s="247">
        <f t="shared" si="2"/>
        <v>4.5458305187554291E-3</v>
      </c>
      <c r="E29" s="215">
        <f t="shared" si="3"/>
        <v>5.8004459333936649E-3</v>
      </c>
      <c r="F29" s="52">
        <f t="shared" si="12"/>
        <v>0.30061623996423087</v>
      </c>
      <c r="H29" s="19">
        <v>167.47800000000001</v>
      </c>
      <c r="I29" s="140">
        <v>227.411</v>
      </c>
      <c r="J29" s="247">
        <f t="shared" si="5"/>
        <v>5.7305088261941743E-3</v>
      </c>
      <c r="K29" s="215">
        <f t="shared" si="6"/>
        <v>7.6847639284762185E-3</v>
      </c>
      <c r="L29" s="52">
        <f t="shared" si="10"/>
        <v>0.35785595720034863</v>
      </c>
      <c r="N29" s="27">
        <f t="shared" si="0"/>
        <v>3.2557298652825573</v>
      </c>
      <c r="O29" s="152">
        <f t="shared" si="1"/>
        <v>3.3990135266422543</v>
      </c>
      <c r="P29" s="52">
        <f t="shared" si="11"/>
        <v>4.4009689774204226E-2</v>
      </c>
    </row>
    <row r="30" spans="1:16" ht="20.100000000000001" customHeight="1" x14ac:dyDescent="0.25">
      <c r="A30" s="8" t="s">
        <v>176</v>
      </c>
      <c r="B30" s="19">
        <v>97.469999999999985</v>
      </c>
      <c r="C30" s="140">
        <v>118.78</v>
      </c>
      <c r="D30" s="247">
        <f t="shared" si="2"/>
        <v>8.6134037181060177E-4</v>
      </c>
      <c r="E30" s="215">
        <f t="shared" si="3"/>
        <v>1.0297839742448242E-3</v>
      </c>
      <c r="F30" s="52">
        <f t="shared" ref="F30" si="13">(C30-B30)/B30</f>
        <v>0.2186313737560277</v>
      </c>
      <c r="H30" s="19">
        <v>192.215</v>
      </c>
      <c r="I30" s="140">
        <v>225.52</v>
      </c>
      <c r="J30" s="247">
        <f t="shared" si="5"/>
        <v>6.5769220675367104E-3</v>
      </c>
      <c r="K30" s="215">
        <f t="shared" si="6"/>
        <v>7.6208624963170508E-3</v>
      </c>
      <c r="L30" s="52">
        <f t="shared" ref="L30" si="14">(I30-H30)/H30</f>
        <v>0.17326951590666703</v>
      </c>
      <c r="N30" s="27">
        <f t="shared" si="0"/>
        <v>19.720426797989127</v>
      </c>
      <c r="O30" s="152">
        <f t="shared" si="1"/>
        <v>18.98636134029298</v>
      </c>
      <c r="P30" s="52">
        <f t="shared" ref="P30" si="15">(O30-N30)/N30</f>
        <v>-3.722360906362325E-2</v>
      </c>
    </row>
    <row r="31" spans="1:16" ht="20.100000000000001" customHeight="1" x14ac:dyDescent="0.25">
      <c r="A31" s="8" t="s">
        <v>196</v>
      </c>
      <c r="B31" s="19">
        <v>202.92000000000002</v>
      </c>
      <c r="C31" s="140">
        <v>835.44999999999993</v>
      </c>
      <c r="D31" s="247">
        <f t="shared" si="2"/>
        <v>1.7931998383893233E-3</v>
      </c>
      <c r="E31" s="215">
        <f t="shared" si="3"/>
        <v>7.2430798222161835E-3</v>
      </c>
      <c r="F31" s="52">
        <f t="shared" ref="F31:F32" si="16">(C31-B31)/B31</f>
        <v>3.117139759511137</v>
      </c>
      <c r="H31" s="19">
        <v>38.396000000000001</v>
      </c>
      <c r="I31" s="140">
        <v>193.071</v>
      </c>
      <c r="J31" s="247">
        <f t="shared" si="5"/>
        <v>1.3137762386137373E-3</v>
      </c>
      <c r="K31" s="215">
        <f t="shared" si="6"/>
        <v>6.5243328442108426E-3</v>
      </c>
      <c r="L31" s="52">
        <f t="shared" ref="L31:L32" si="17">(I31-H31)/H31</f>
        <v>4.0284144181685591</v>
      </c>
      <c r="N31" s="27">
        <f t="shared" si="0"/>
        <v>1.8921742558643802</v>
      </c>
      <c r="O31" s="152">
        <f t="shared" si="1"/>
        <v>2.310982105452152</v>
      </c>
      <c r="P31" s="52">
        <f t="shared" ref="P31:P32" si="18">(O31-N31)/N31</f>
        <v>0.22133682893621903</v>
      </c>
    </row>
    <row r="32" spans="1:16" ht="20.100000000000001" customHeight="1" thickBot="1" x14ac:dyDescent="0.3">
      <c r="A32" s="8" t="s">
        <v>17</v>
      </c>
      <c r="B32" s="19">
        <f>B33-SUM(B7:B31)</f>
        <v>8860.1399999999703</v>
      </c>
      <c r="C32" s="140">
        <f>C33-SUM(C7:C31)</f>
        <v>5834.8199999999342</v>
      </c>
      <c r="D32" s="247">
        <f t="shared" si="2"/>
        <v>7.8296873724160873E-2</v>
      </c>
      <c r="E32" s="215">
        <f t="shared" si="3"/>
        <v>5.0585991990260287E-2</v>
      </c>
      <c r="F32" s="52">
        <f t="shared" si="16"/>
        <v>-0.34145284386026026</v>
      </c>
      <c r="H32" s="19">
        <f>H33-SUM(H7:H31)</f>
        <v>2329.6809999999859</v>
      </c>
      <c r="I32" s="140">
        <f>I33-SUM(I7:I31)</f>
        <v>1663.4739999999947</v>
      </c>
      <c r="J32" s="247">
        <f t="shared" si="5"/>
        <v>7.9713499878890287E-2</v>
      </c>
      <c r="K32" s="215">
        <f t="shared" si="6"/>
        <v>5.6212782104462879E-2</v>
      </c>
      <c r="L32" s="52">
        <f t="shared" si="17"/>
        <v>-0.28596490249093987</v>
      </c>
      <c r="N32" s="27">
        <f t="shared" si="0"/>
        <v>2.629395246576232</v>
      </c>
      <c r="O32" s="152">
        <f t="shared" si="1"/>
        <v>2.8509431310649056</v>
      </c>
      <c r="P32" s="52">
        <f t="shared" si="18"/>
        <v>8.4258114019622493E-2</v>
      </c>
    </row>
    <row r="33" spans="1:16" ht="26.25" customHeight="1" thickBot="1" x14ac:dyDescent="0.3">
      <c r="A33" s="12" t="s">
        <v>18</v>
      </c>
      <c r="B33" s="17">
        <v>113160.83999999997</v>
      </c>
      <c r="C33" s="145">
        <v>115344.57999999994</v>
      </c>
      <c r="D33" s="243">
        <f>SUM(D7:D32)</f>
        <v>1</v>
      </c>
      <c r="E33" s="244">
        <f>SUM(E7:E32)</f>
        <v>0.99999999999999978</v>
      </c>
      <c r="F33" s="57">
        <f t="shared" si="4"/>
        <v>1.9297665164026503E-2</v>
      </c>
      <c r="G33" s="1"/>
      <c r="H33" s="17">
        <v>29225.676999999989</v>
      </c>
      <c r="I33" s="145">
        <v>29592.451000000001</v>
      </c>
      <c r="J33" s="243">
        <f>SUM(J7:J32)</f>
        <v>1</v>
      </c>
      <c r="K33" s="244">
        <f>SUM(K7:K32)</f>
        <v>1</v>
      </c>
      <c r="L33" s="57">
        <f t="shared" si="7"/>
        <v>1.2549717838872041E-2</v>
      </c>
      <c r="N33" s="29">
        <f t="shared" si="0"/>
        <v>2.5826670250945467</v>
      </c>
      <c r="O33" s="146">
        <f t="shared" si="1"/>
        <v>2.5655692707884508</v>
      </c>
      <c r="P33" s="57">
        <f t="shared" si="8"/>
        <v>-6.620193056234196E-3</v>
      </c>
    </row>
    <row r="35" spans="1:16" ht="15.75" thickBot="1" x14ac:dyDescent="0.3"/>
    <row r="36" spans="1:16" x14ac:dyDescent="0.25">
      <c r="A36" s="361" t="s">
        <v>2</v>
      </c>
      <c r="B36" s="349" t="s">
        <v>1</v>
      </c>
      <c r="C36" s="347"/>
      <c r="D36" s="349" t="s">
        <v>104</v>
      </c>
      <c r="E36" s="347"/>
      <c r="F36" s="130" t="s">
        <v>0</v>
      </c>
      <c r="H36" s="359" t="s">
        <v>19</v>
      </c>
      <c r="I36" s="360"/>
      <c r="J36" s="349" t="s">
        <v>104</v>
      </c>
      <c r="K36" s="350"/>
      <c r="L36" s="130" t="s">
        <v>0</v>
      </c>
      <c r="N36" s="357" t="s">
        <v>22</v>
      </c>
      <c r="O36" s="347"/>
      <c r="P36" s="130" t="s">
        <v>0</v>
      </c>
    </row>
    <row r="37" spans="1:16" x14ac:dyDescent="0.25">
      <c r="A37" s="362"/>
      <c r="B37" s="352" t="str">
        <f>B5</f>
        <v>jan-fev</v>
      </c>
      <c r="C37" s="354"/>
      <c r="D37" s="352" t="str">
        <f>B5</f>
        <v>jan-fev</v>
      </c>
      <c r="E37" s="354"/>
      <c r="F37" s="131" t="str">
        <f>F5</f>
        <v>2024/2023</v>
      </c>
      <c r="H37" s="355" t="str">
        <f>B5</f>
        <v>jan-fev</v>
      </c>
      <c r="I37" s="354"/>
      <c r="J37" s="352" t="str">
        <f>B5</f>
        <v>jan-fev</v>
      </c>
      <c r="K37" s="353"/>
      <c r="L37" s="131" t="str">
        <f>L5</f>
        <v>2024/2023</v>
      </c>
      <c r="N37" s="355" t="str">
        <f>B5</f>
        <v>jan-fev</v>
      </c>
      <c r="O37" s="353"/>
      <c r="P37" s="131" t="str">
        <f>P5</f>
        <v>2024/2023</v>
      </c>
    </row>
    <row r="38" spans="1:16" ht="19.5" customHeight="1" thickBot="1" x14ac:dyDescent="0.3">
      <c r="A38" s="363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168</v>
      </c>
      <c r="B39" s="39">
        <v>11133.730000000001</v>
      </c>
      <c r="C39" s="147">
        <v>9698.4299999999985</v>
      </c>
      <c r="D39" s="247">
        <f t="shared" ref="D39:D61" si="19">B39/$B$62</f>
        <v>0.23203546765012856</v>
      </c>
      <c r="E39" s="246">
        <f t="shared" ref="E39:E61" si="20">C39/$C$62</f>
        <v>0.20239558297172744</v>
      </c>
      <c r="F39" s="52">
        <f>(C39-B39)/B39</f>
        <v>-0.12891456861267542</v>
      </c>
      <c r="H39" s="39">
        <v>2785.2539999999999</v>
      </c>
      <c r="I39" s="147">
        <v>2485.5839999999998</v>
      </c>
      <c r="J39" s="247">
        <f t="shared" ref="J39:J61" si="21">H39/$H$62</f>
        <v>0.23474829397380648</v>
      </c>
      <c r="K39" s="246">
        <f t="shared" ref="K39:K61" si="22">I39/$I$62</f>
        <v>0.22058228026713905</v>
      </c>
      <c r="L39" s="52">
        <f>(I39-H39)/H39</f>
        <v>-0.10759162360057649</v>
      </c>
      <c r="N39" s="27">
        <f t="shared" ref="N39:N62" si="23">(H39/B39)*10</f>
        <v>2.5016360195549914</v>
      </c>
      <c r="O39" s="151">
        <f t="shared" ref="O39:O62" si="24">(I39/C39)*10</f>
        <v>2.5628725474123133</v>
      </c>
      <c r="P39" s="61">
        <f t="shared" si="8"/>
        <v>2.4478592160747312E-2</v>
      </c>
    </row>
    <row r="40" spans="1:16" ht="20.100000000000001" customHeight="1" x14ac:dyDescent="0.25">
      <c r="A40" s="38" t="s">
        <v>170</v>
      </c>
      <c r="B40" s="19">
        <v>10684.599999999999</v>
      </c>
      <c r="C40" s="140">
        <v>8687.42</v>
      </c>
      <c r="D40" s="247">
        <f t="shared" si="19"/>
        <v>0.22267525417398867</v>
      </c>
      <c r="E40" s="215">
        <f t="shared" si="20"/>
        <v>0.18129691459548036</v>
      </c>
      <c r="F40" s="52">
        <f t="shared" ref="F40:F62" si="25">(C40-B40)/B40</f>
        <v>-0.18692136345768665</v>
      </c>
      <c r="H40" s="19">
        <v>2441.0430000000001</v>
      </c>
      <c r="I40" s="140">
        <v>1931.7620000000002</v>
      </c>
      <c r="J40" s="247">
        <f t="shared" si="21"/>
        <v>0.20573731507672283</v>
      </c>
      <c r="K40" s="215">
        <f t="shared" si="22"/>
        <v>0.17143354112892953</v>
      </c>
      <c r="L40" s="52">
        <f t="shared" ref="L40:L62" si="26">(I40-H40)/H40</f>
        <v>-0.20863253945137383</v>
      </c>
      <c r="N40" s="27">
        <f t="shared" si="23"/>
        <v>2.28463676693559</v>
      </c>
      <c r="O40" s="152">
        <f t="shared" si="24"/>
        <v>2.2236314118576059</v>
      </c>
      <c r="P40" s="52">
        <f t="shared" si="8"/>
        <v>-2.670243075874652E-2</v>
      </c>
    </row>
    <row r="41" spans="1:16" ht="20.100000000000001" customHeight="1" x14ac:dyDescent="0.25">
      <c r="A41" s="38" t="s">
        <v>174</v>
      </c>
      <c r="B41" s="19">
        <v>5231.17</v>
      </c>
      <c r="C41" s="140">
        <v>8883.3700000000026</v>
      </c>
      <c r="D41" s="247">
        <f t="shared" si="19"/>
        <v>0.10902159270139682</v>
      </c>
      <c r="E41" s="215">
        <f t="shared" si="20"/>
        <v>0.18538617589687764</v>
      </c>
      <c r="F41" s="52">
        <f t="shared" si="25"/>
        <v>0.69816121441283741</v>
      </c>
      <c r="H41" s="19">
        <v>1149.8539999999998</v>
      </c>
      <c r="I41" s="140">
        <v>1794.6469999999999</v>
      </c>
      <c r="J41" s="247">
        <f t="shared" si="21"/>
        <v>9.6912620830616247E-2</v>
      </c>
      <c r="K41" s="215">
        <f t="shared" si="22"/>
        <v>0.15926531854669981</v>
      </c>
      <c r="L41" s="52">
        <f t="shared" si="26"/>
        <v>0.5607607574526855</v>
      </c>
      <c r="N41" s="27">
        <f t="shared" si="23"/>
        <v>2.1980818822557859</v>
      </c>
      <c r="O41" s="152">
        <f t="shared" si="24"/>
        <v>2.020232186658891</v>
      </c>
      <c r="P41" s="52">
        <f t="shared" si="8"/>
        <v>-8.0911315011784862E-2</v>
      </c>
    </row>
    <row r="42" spans="1:16" ht="20.100000000000001" customHeight="1" x14ac:dyDescent="0.25">
      <c r="A42" s="38" t="s">
        <v>165</v>
      </c>
      <c r="B42" s="19">
        <v>3881.8400000000006</v>
      </c>
      <c r="C42" s="140">
        <v>4311.78</v>
      </c>
      <c r="D42" s="247">
        <f t="shared" si="19"/>
        <v>8.090052118588964E-2</v>
      </c>
      <c r="E42" s="215">
        <f t="shared" si="20"/>
        <v>8.9982113264294838E-2</v>
      </c>
      <c r="F42" s="52">
        <f t="shared" si="25"/>
        <v>0.11075675452877994</v>
      </c>
      <c r="H42" s="19">
        <v>1121.2559999999999</v>
      </c>
      <c r="I42" s="140">
        <v>1224.277</v>
      </c>
      <c r="J42" s="247">
        <f t="shared" si="21"/>
        <v>9.4502308625315445E-2</v>
      </c>
      <c r="K42" s="215">
        <f t="shared" si="22"/>
        <v>0.10864803295266313</v>
      </c>
      <c r="L42" s="52">
        <f t="shared" si="26"/>
        <v>9.1879998858423226E-2</v>
      </c>
      <c r="N42" s="27">
        <f t="shared" si="23"/>
        <v>2.8884652638954718</v>
      </c>
      <c r="O42" s="152">
        <f t="shared" si="24"/>
        <v>2.8393772409538522</v>
      </c>
      <c r="P42" s="52">
        <f t="shared" si="8"/>
        <v>-1.6994500004967314E-2</v>
      </c>
    </row>
    <row r="43" spans="1:16" ht="20.100000000000001" customHeight="1" x14ac:dyDescent="0.25">
      <c r="A43" s="38" t="s">
        <v>164</v>
      </c>
      <c r="B43" s="19">
        <v>6814.92</v>
      </c>
      <c r="C43" s="140">
        <v>5383.6899999999987</v>
      </c>
      <c r="D43" s="247">
        <f t="shared" si="19"/>
        <v>0.14202815670922628</v>
      </c>
      <c r="E43" s="215">
        <f t="shared" si="20"/>
        <v>0.11235169775819995</v>
      </c>
      <c r="F43" s="52">
        <f t="shared" si="25"/>
        <v>-0.21001420412858865</v>
      </c>
      <c r="H43" s="19">
        <v>1786.47</v>
      </c>
      <c r="I43" s="140">
        <v>1203.202</v>
      </c>
      <c r="J43" s="247">
        <f t="shared" si="21"/>
        <v>0.1505682371286016</v>
      </c>
      <c r="K43" s="215">
        <f t="shared" si="22"/>
        <v>0.10677773946967081</v>
      </c>
      <c r="L43" s="52">
        <f t="shared" si="26"/>
        <v>-0.32649190862427024</v>
      </c>
      <c r="N43" s="27">
        <f t="shared" si="23"/>
        <v>2.621410082583508</v>
      </c>
      <c r="O43" s="152">
        <f t="shared" si="24"/>
        <v>2.2349020838867029</v>
      </c>
      <c r="P43" s="52">
        <f t="shared" ref="P43:P50" si="27">(O43-N43)/N43</f>
        <v>-0.14744278328093008</v>
      </c>
    </row>
    <row r="44" spans="1:16" ht="20.100000000000001" customHeight="1" x14ac:dyDescent="0.25">
      <c r="A44" s="38" t="s">
        <v>159</v>
      </c>
      <c r="B44" s="19">
        <v>3042.54</v>
      </c>
      <c r="C44" s="140">
        <v>3867.2299999999996</v>
      </c>
      <c r="D44" s="247">
        <f t="shared" si="19"/>
        <v>6.3408865828812264E-2</v>
      </c>
      <c r="E44" s="215">
        <f t="shared" si="20"/>
        <v>8.0704842983426547E-2</v>
      </c>
      <c r="F44" s="52">
        <f t="shared" ref="F44:F55" si="28">(C44-B44)/B44</f>
        <v>0.27105313323736074</v>
      </c>
      <c r="H44" s="19">
        <v>611.02600000000007</v>
      </c>
      <c r="I44" s="140">
        <v>777.69999999999993</v>
      </c>
      <c r="J44" s="247">
        <f t="shared" si="21"/>
        <v>5.1498825986297514E-2</v>
      </c>
      <c r="K44" s="215">
        <f t="shared" si="22"/>
        <v>6.9016713723516906E-2</v>
      </c>
      <c r="L44" s="52">
        <f t="shared" ref="L44:L55" si="29">(I44-H44)/H44</f>
        <v>0.27277726316065087</v>
      </c>
      <c r="N44" s="27">
        <f t="shared" si="23"/>
        <v>2.0082759799378151</v>
      </c>
      <c r="O44" s="152">
        <f t="shared" si="24"/>
        <v>2.0110001215340176</v>
      </c>
      <c r="P44" s="52">
        <f t="shared" si="27"/>
        <v>1.3564577893755622E-3</v>
      </c>
    </row>
    <row r="45" spans="1:16" ht="20.100000000000001" customHeight="1" x14ac:dyDescent="0.25">
      <c r="A45" s="38" t="s">
        <v>171</v>
      </c>
      <c r="B45" s="19">
        <v>967.83</v>
      </c>
      <c r="C45" s="140">
        <v>1919.1899999999998</v>
      </c>
      <c r="D45" s="247">
        <f t="shared" si="19"/>
        <v>2.0170319080472034E-2</v>
      </c>
      <c r="E45" s="215">
        <f t="shared" si="20"/>
        <v>4.0051387583712988E-2</v>
      </c>
      <c r="F45" s="52">
        <f t="shared" si="28"/>
        <v>0.98298254858807821</v>
      </c>
      <c r="H45" s="19">
        <v>276.10399999999998</v>
      </c>
      <c r="I45" s="140">
        <v>424.209</v>
      </c>
      <c r="J45" s="247">
        <f t="shared" si="21"/>
        <v>2.327074764432395E-2</v>
      </c>
      <c r="K45" s="215">
        <f t="shared" si="22"/>
        <v>3.7646278914670678E-2</v>
      </c>
      <c r="L45" s="52">
        <f t="shared" si="29"/>
        <v>0.53641019326051065</v>
      </c>
      <c r="N45" s="27">
        <f t="shared" si="23"/>
        <v>2.8528150604961611</v>
      </c>
      <c r="O45" s="152">
        <f t="shared" si="24"/>
        <v>2.2103543682491051</v>
      </c>
      <c r="P45" s="52">
        <f t="shared" si="27"/>
        <v>-0.22520236279715913</v>
      </c>
    </row>
    <row r="46" spans="1:16" ht="20.100000000000001" customHeight="1" x14ac:dyDescent="0.25">
      <c r="A46" s="38" t="s">
        <v>175</v>
      </c>
      <c r="B46" s="19">
        <v>1302.58</v>
      </c>
      <c r="C46" s="140">
        <v>1240.27</v>
      </c>
      <c r="D46" s="247">
        <f t="shared" si="19"/>
        <v>2.714676567975911E-2</v>
      </c>
      <c r="E46" s="215">
        <f t="shared" si="20"/>
        <v>2.5883072795529215E-2</v>
      </c>
      <c r="F46" s="52">
        <f t="shared" si="28"/>
        <v>-4.7835833499669848E-2</v>
      </c>
      <c r="H46" s="19">
        <v>378.71000000000004</v>
      </c>
      <c r="I46" s="140">
        <v>415.27399999999994</v>
      </c>
      <c r="J46" s="247">
        <f t="shared" si="21"/>
        <v>3.1918642397002303E-2</v>
      </c>
      <c r="K46" s="215">
        <f t="shared" si="22"/>
        <v>3.6853345473601334E-2</v>
      </c>
      <c r="L46" s="52">
        <f t="shared" si="29"/>
        <v>9.6548810435425264E-2</v>
      </c>
      <c r="N46" s="27">
        <f t="shared" si="23"/>
        <v>2.9073838075204601</v>
      </c>
      <c r="O46" s="152">
        <f t="shared" si="24"/>
        <v>3.3482548154837248</v>
      </c>
      <c r="P46" s="52">
        <f t="shared" si="27"/>
        <v>0.1516383928475058</v>
      </c>
    </row>
    <row r="47" spans="1:16" ht="20.100000000000001" customHeight="1" x14ac:dyDescent="0.25">
      <c r="A47" s="38" t="s">
        <v>166</v>
      </c>
      <c r="B47" s="19">
        <v>1153.6099999999999</v>
      </c>
      <c r="C47" s="140">
        <v>1466.52</v>
      </c>
      <c r="D47" s="247">
        <f t="shared" si="19"/>
        <v>2.4042116688285483E-2</v>
      </c>
      <c r="E47" s="215">
        <f t="shared" si="20"/>
        <v>3.0604661820490302E-2</v>
      </c>
      <c r="F47" s="52">
        <f t="shared" si="28"/>
        <v>0.27124418130910805</v>
      </c>
      <c r="H47" s="19">
        <v>344.827</v>
      </c>
      <c r="I47" s="140">
        <v>402.02</v>
      </c>
      <c r="J47" s="247">
        <f t="shared" si="21"/>
        <v>2.9062896944445919E-2</v>
      </c>
      <c r="K47" s="215">
        <f t="shared" si="22"/>
        <v>3.5677123892411303E-2</v>
      </c>
      <c r="L47" s="52">
        <f t="shared" si="29"/>
        <v>0.1658599819619693</v>
      </c>
      <c r="N47" s="27">
        <f t="shared" si="23"/>
        <v>2.9891124383457153</v>
      </c>
      <c r="O47" s="152">
        <f t="shared" si="24"/>
        <v>2.7413195865041051</v>
      </c>
      <c r="P47" s="52">
        <f t="shared" si="27"/>
        <v>-8.2898471353171257E-2</v>
      </c>
    </row>
    <row r="48" spans="1:16" ht="20.100000000000001" customHeight="1" x14ac:dyDescent="0.25">
      <c r="A48" s="38" t="s">
        <v>179</v>
      </c>
      <c r="B48" s="19">
        <v>972.31</v>
      </c>
      <c r="C48" s="140">
        <v>537.48</v>
      </c>
      <c r="D48" s="247">
        <f t="shared" si="19"/>
        <v>2.0263685714571527E-2</v>
      </c>
      <c r="E48" s="215">
        <f t="shared" si="20"/>
        <v>1.1216617322148438E-2</v>
      </c>
      <c r="F48" s="52">
        <f t="shared" si="28"/>
        <v>-0.44721333731011709</v>
      </c>
      <c r="H48" s="19">
        <v>246.77500000000001</v>
      </c>
      <c r="I48" s="140">
        <v>142.16</v>
      </c>
      <c r="J48" s="247">
        <f t="shared" si="21"/>
        <v>2.0798824899052687E-2</v>
      </c>
      <c r="K48" s="215">
        <f t="shared" si="22"/>
        <v>1.2615939337707553E-2</v>
      </c>
      <c r="L48" s="52">
        <f t="shared" si="29"/>
        <v>-0.42392867997163408</v>
      </c>
      <c r="N48" s="27">
        <f t="shared" si="23"/>
        <v>2.5380279951867206</v>
      </c>
      <c r="O48" s="152">
        <f t="shared" si="24"/>
        <v>2.6449356255116467</v>
      </c>
      <c r="P48" s="52">
        <f t="shared" si="27"/>
        <v>4.2122321159448445E-2</v>
      </c>
    </row>
    <row r="49" spans="1:16" ht="20.100000000000001" customHeight="1" x14ac:dyDescent="0.25">
      <c r="A49" s="38" t="s">
        <v>184</v>
      </c>
      <c r="B49" s="19">
        <v>640</v>
      </c>
      <c r="C49" s="140">
        <v>438.2</v>
      </c>
      <c r="D49" s="247">
        <f t="shared" si="19"/>
        <v>1.333809058564221E-2</v>
      </c>
      <c r="E49" s="215">
        <f t="shared" si="20"/>
        <v>9.1447527546428611E-3</v>
      </c>
      <c r="F49" s="52">
        <f t="shared" si="28"/>
        <v>-0.3153125</v>
      </c>
      <c r="H49" s="19">
        <v>175.023</v>
      </c>
      <c r="I49" s="140">
        <v>107.20700000000001</v>
      </c>
      <c r="J49" s="247">
        <f t="shared" si="21"/>
        <v>1.475138377188491E-2</v>
      </c>
      <c r="K49" s="215">
        <f t="shared" si="22"/>
        <v>9.5140476123917687E-3</v>
      </c>
      <c r="L49" s="52">
        <f t="shared" si="29"/>
        <v>-0.38746907549293513</v>
      </c>
      <c r="N49" s="27">
        <f t="shared" ref="N49" si="30">(H49/B49)*10</f>
        <v>2.7347343749999995</v>
      </c>
      <c r="O49" s="152">
        <f t="shared" ref="O49" si="31">(I49/C49)*10</f>
        <v>2.446531264262894</v>
      </c>
      <c r="P49" s="52">
        <f t="shared" ref="P49" si="32">(O49-N49)/N49</f>
        <v>-0.10538614403349705</v>
      </c>
    </row>
    <row r="50" spans="1:16" ht="20.100000000000001" customHeight="1" x14ac:dyDescent="0.25">
      <c r="A50" s="38" t="s">
        <v>173</v>
      </c>
      <c r="B50" s="19">
        <v>1342.1699999999998</v>
      </c>
      <c r="C50" s="140">
        <v>354.45</v>
      </c>
      <c r="D50" s="247">
        <f t="shared" si="19"/>
        <v>2.7971851627080321E-2</v>
      </c>
      <c r="E50" s="215">
        <f t="shared" si="20"/>
        <v>7.3969822315909685E-3</v>
      </c>
      <c r="F50" s="52">
        <f t="shared" si="28"/>
        <v>-0.73591273832673942</v>
      </c>
      <c r="H50" s="19">
        <v>353.02399999999994</v>
      </c>
      <c r="I50" s="140">
        <v>98.084000000000003</v>
      </c>
      <c r="J50" s="247">
        <f t="shared" si="21"/>
        <v>2.9753760961050247E-2</v>
      </c>
      <c r="K50" s="215">
        <f t="shared" si="22"/>
        <v>8.7044301772629968E-3</v>
      </c>
      <c r="L50" s="52">
        <f t="shared" si="29"/>
        <v>-0.72216053299492378</v>
      </c>
      <c r="N50" s="27">
        <f t="shared" si="23"/>
        <v>2.6302480311733984</v>
      </c>
      <c r="O50" s="152">
        <f t="shared" si="24"/>
        <v>2.7672168147834677</v>
      </c>
      <c r="P50" s="52">
        <f t="shared" si="27"/>
        <v>5.2074474341100505E-2</v>
      </c>
    </row>
    <row r="51" spans="1:16" ht="20.100000000000001" customHeight="1" x14ac:dyDescent="0.25">
      <c r="A51" s="38" t="s">
        <v>186</v>
      </c>
      <c r="B51" s="19">
        <v>237.34</v>
      </c>
      <c r="C51" s="140">
        <v>319.92</v>
      </c>
      <c r="D51" s="247">
        <f t="shared" si="19"/>
        <v>4.9463475306192536E-3</v>
      </c>
      <c r="E51" s="215">
        <f t="shared" si="20"/>
        <v>6.6763790535493946E-3</v>
      </c>
      <c r="F51" s="52">
        <f t="shared" si="28"/>
        <v>0.34793966461616249</v>
      </c>
      <c r="H51" s="19">
        <v>58.816000000000003</v>
      </c>
      <c r="I51" s="140">
        <v>63.975000000000001</v>
      </c>
      <c r="J51" s="247">
        <f t="shared" si="21"/>
        <v>4.9571621325607655E-3</v>
      </c>
      <c r="K51" s="215">
        <f t="shared" si="22"/>
        <v>5.6774389359161561E-3</v>
      </c>
      <c r="L51" s="52">
        <f t="shared" si="29"/>
        <v>8.7714227421109875E-2</v>
      </c>
      <c r="N51" s="27">
        <f t="shared" ref="N51" si="33">(H51/B51)*10</f>
        <v>2.4781326367236876</v>
      </c>
      <c r="O51" s="152">
        <f t="shared" ref="O51" si="34">(I51/C51)*10</f>
        <v>1.9997186796699173</v>
      </c>
      <c r="P51" s="52">
        <f t="shared" ref="P51" si="35">(O51-N51)/N51</f>
        <v>-0.19305421750398161</v>
      </c>
    </row>
    <row r="52" spans="1:16" ht="20.100000000000001" customHeight="1" x14ac:dyDescent="0.25">
      <c r="A52" s="38" t="s">
        <v>190</v>
      </c>
      <c r="B52" s="19">
        <v>161.30000000000001</v>
      </c>
      <c r="C52" s="140">
        <v>205.46</v>
      </c>
      <c r="D52" s="247">
        <f t="shared" si="19"/>
        <v>3.3616156429126386E-3</v>
      </c>
      <c r="E52" s="215">
        <f t="shared" si="20"/>
        <v>4.2877245572088604E-3</v>
      </c>
      <c r="F52" s="52">
        <f t="shared" si="28"/>
        <v>0.273775573465592</v>
      </c>
      <c r="H52" s="19">
        <v>28.812000000000001</v>
      </c>
      <c r="I52" s="140">
        <v>45.487000000000002</v>
      </c>
      <c r="J52" s="247">
        <f t="shared" si="21"/>
        <v>2.4283486698065283E-3</v>
      </c>
      <c r="K52" s="215">
        <f t="shared" si="22"/>
        <v>4.0367278605395575E-3</v>
      </c>
      <c r="L52" s="52">
        <f t="shared" si="29"/>
        <v>0.57875190892683603</v>
      </c>
      <c r="N52" s="27">
        <f t="shared" ref="N52:N53" si="36">(H52/B52)*10</f>
        <v>1.7862368257904526</v>
      </c>
      <c r="O52" s="152">
        <f t="shared" ref="O52:O53" si="37">(I52/C52)*10</f>
        <v>2.2139102501703496</v>
      </c>
      <c r="P52" s="52">
        <f t="shared" ref="P52:P53" si="38">(O52-N52)/N52</f>
        <v>0.23942705592280084</v>
      </c>
    </row>
    <row r="53" spans="1:16" ht="20.100000000000001" customHeight="1" x14ac:dyDescent="0.25">
      <c r="A53" s="38" t="s">
        <v>177</v>
      </c>
      <c r="B53" s="19">
        <v>2.0299999999999998</v>
      </c>
      <c r="C53" s="140">
        <v>205.43999999999997</v>
      </c>
      <c r="D53" s="247">
        <f t="shared" si="19"/>
        <v>4.2306756076333883E-5</v>
      </c>
      <c r="E53" s="215">
        <f t="shared" si="20"/>
        <v>4.2873071791735039E-3</v>
      </c>
      <c r="F53" s="52">
        <f t="shared" si="28"/>
        <v>100.20197044334975</v>
      </c>
      <c r="H53" s="19">
        <v>1.2749999999999999</v>
      </c>
      <c r="I53" s="140">
        <v>41.812000000000005</v>
      </c>
      <c r="J53" s="247">
        <f t="shared" si="21"/>
        <v>1.074602441345038E-4</v>
      </c>
      <c r="K53" s="215">
        <f t="shared" si="22"/>
        <v>3.71059127453734E-3</v>
      </c>
      <c r="L53" s="52">
        <f t="shared" si="29"/>
        <v>31.793725490196085</v>
      </c>
      <c r="N53" s="27">
        <f t="shared" si="36"/>
        <v>6.2807881773399021</v>
      </c>
      <c r="O53" s="152">
        <f t="shared" si="37"/>
        <v>2.0352414330218074</v>
      </c>
      <c r="P53" s="52">
        <f t="shared" si="38"/>
        <v>-0.6759576385071161</v>
      </c>
    </row>
    <row r="54" spans="1:16" ht="20.100000000000001" customHeight="1" x14ac:dyDescent="0.25">
      <c r="A54" s="38" t="s">
        <v>187</v>
      </c>
      <c r="B54" s="19">
        <v>289.46000000000004</v>
      </c>
      <c r="C54" s="140">
        <v>120.09</v>
      </c>
      <c r="D54" s="247">
        <f t="shared" si="19"/>
        <v>6.0325682826874918E-3</v>
      </c>
      <c r="E54" s="215">
        <f t="shared" si="20"/>
        <v>2.506146413293157E-3</v>
      </c>
      <c r="F54" s="52">
        <f t="shared" si="28"/>
        <v>-0.58512402404477304</v>
      </c>
      <c r="H54" s="19">
        <v>68.830000000000013</v>
      </c>
      <c r="I54" s="140">
        <v>30.356000000000002</v>
      </c>
      <c r="J54" s="247">
        <f t="shared" si="21"/>
        <v>5.8011675323748225E-3</v>
      </c>
      <c r="K54" s="215">
        <f t="shared" si="22"/>
        <v>2.6939325727029441E-3</v>
      </c>
      <c r="L54" s="52">
        <f t="shared" si="29"/>
        <v>-0.55897137875926206</v>
      </c>
      <c r="N54" s="27">
        <f t="shared" ref="N54" si="39">(H54/B54)*10</f>
        <v>2.3778760450494025</v>
      </c>
      <c r="O54" s="152">
        <f t="shared" ref="O54" si="40">(I54/C54)*10</f>
        <v>2.5277708385377635</v>
      </c>
      <c r="P54" s="52">
        <f t="shared" ref="P54" si="41">(O54-N54)/N54</f>
        <v>6.3037261256924257E-2</v>
      </c>
    </row>
    <row r="55" spans="1:16" ht="20.100000000000001" customHeight="1" x14ac:dyDescent="0.25">
      <c r="A55" s="38" t="s">
        <v>212</v>
      </c>
      <c r="B55" s="19">
        <v>9.1</v>
      </c>
      <c r="C55" s="140">
        <v>79.48</v>
      </c>
      <c r="D55" s="247">
        <f t="shared" si="19"/>
        <v>1.8965097551460017E-4</v>
      </c>
      <c r="E55" s="215">
        <f t="shared" si="20"/>
        <v>1.6586603125034567E-3</v>
      </c>
      <c r="F55" s="52">
        <f t="shared" si="28"/>
        <v>7.734065934065935</v>
      </c>
      <c r="H55" s="19">
        <v>1.56</v>
      </c>
      <c r="I55" s="140">
        <v>21.076000000000001</v>
      </c>
      <c r="J55" s="247">
        <f t="shared" si="21"/>
        <v>1.3148076929398112E-4</v>
      </c>
      <c r="K55" s="215">
        <f t="shared" si="22"/>
        <v>1.8703822276415615E-3</v>
      </c>
      <c r="L55" s="52">
        <f t="shared" si="29"/>
        <v>12.51025641025641</v>
      </c>
      <c r="N55" s="27">
        <f t="shared" ref="N55" si="42">(H55/B55)*10</f>
        <v>1.7142857142857144</v>
      </c>
      <c r="O55" s="152">
        <f t="shared" ref="O55" si="43">(I55/C55)*10</f>
        <v>2.6517362858580773</v>
      </c>
      <c r="P55" s="52">
        <f t="shared" ref="P55" si="44">(O55-N55)/N55</f>
        <v>0.54684616675054498</v>
      </c>
    </row>
    <row r="56" spans="1:16" ht="20.100000000000001" customHeight="1" x14ac:dyDescent="0.25">
      <c r="A56" s="38" t="s">
        <v>193</v>
      </c>
      <c r="B56" s="19">
        <v>48.230000000000004</v>
      </c>
      <c r="C56" s="140">
        <v>38.709999999999994</v>
      </c>
      <c r="D56" s="247">
        <f t="shared" si="19"/>
        <v>1.005150170227381E-3</v>
      </c>
      <c r="E56" s="215">
        <f t="shared" si="20"/>
        <v>8.0783518743091087E-4</v>
      </c>
      <c r="F56" s="52">
        <f t="shared" ref="F56:F59" si="45">(C56-B56)/B56</f>
        <v>-0.19738751814223532</v>
      </c>
      <c r="H56" s="19">
        <v>13.683</v>
      </c>
      <c r="I56" s="140">
        <v>16.762999999999998</v>
      </c>
      <c r="J56" s="247">
        <f t="shared" si="21"/>
        <v>1.153238055288169E-3</v>
      </c>
      <c r="K56" s="215">
        <f t="shared" si="22"/>
        <v>1.4876265554163738E-3</v>
      </c>
      <c r="L56" s="52">
        <f t="shared" ref="L56:L59" si="46">(I56-H56)/H56</f>
        <v>0.22509683548929316</v>
      </c>
      <c r="N56" s="27">
        <f t="shared" si="23"/>
        <v>2.8370308936346671</v>
      </c>
      <c r="O56" s="152">
        <f t="shared" si="24"/>
        <v>4.3304055799535011</v>
      </c>
      <c r="P56" s="52">
        <f t="shared" ref="P56" si="47">(O56-N56)/N56</f>
        <v>0.52638647315031328</v>
      </c>
    </row>
    <row r="57" spans="1:16" ht="20.100000000000001" customHeight="1" x14ac:dyDescent="0.25">
      <c r="A57" s="38" t="s">
        <v>192</v>
      </c>
      <c r="B57" s="19">
        <v>0.12000000000000001</v>
      </c>
      <c r="C57" s="140">
        <v>48.86</v>
      </c>
      <c r="D57" s="247">
        <f t="shared" si="19"/>
        <v>2.5008919848079146E-6</v>
      </c>
      <c r="E57" s="215">
        <f t="shared" si="20"/>
        <v>1.0196545403739164E-3</v>
      </c>
      <c r="F57" s="52">
        <f t="shared" si="45"/>
        <v>406.16666666666663</v>
      </c>
      <c r="H57" s="19">
        <v>0.14700000000000002</v>
      </c>
      <c r="I57" s="140">
        <v>12.943</v>
      </c>
      <c r="J57" s="247">
        <f t="shared" si="21"/>
        <v>1.2389534029625147E-5</v>
      </c>
      <c r="K57" s="215">
        <f t="shared" si="22"/>
        <v>1.1486219952725721E-3</v>
      </c>
      <c r="L57" s="52">
        <f t="shared" si="46"/>
        <v>87.047619047619037</v>
      </c>
      <c r="N57" s="27">
        <f t="shared" ref="N57:N59" si="48">(H57/B57)*10</f>
        <v>12.25</v>
      </c>
      <c r="O57" s="152">
        <f t="shared" ref="O57:O59" si="49">(I57/C57)*10</f>
        <v>2.6489971346704873</v>
      </c>
      <c r="P57" s="52">
        <f t="shared" ref="P57:P59" si="50">(O57-N57)/N57</f>
        <v>-0.78375533594526636</v>
      </c>
    </row>
    <row r="58" spans="1:16" ht="20.100000000000001" customHeight="1" x14ac:dyDescent="0.25">
      <c r="A58" s="38" t="s">
        <v>188</v>
      </c>
      <c r="B58" s="19">
        <v>20.009999999999998</v>
      </c>
      <c r="C58" s="140">
        <v>50.870000000000005</v>
      </c>
      <c r="D58" s="247">
        <f t="shared" si="19"/>
        <v>4.1702373846671972E-4</v>
      </c>
      <c r="E58" s="215">
        <f t="shared" si="20"/>
        <v>1.0616010329271622E-3</v>
      </c>
      <c r="F58" s="52">
        <f t="shared" si="45"/>
        <v>1.5422288855572219</v>
      </c>
      <c r="H58" s="19">
        <v>8.3170000000000002</v>
      </c>
      <c r="I58" s="140">
        <v>11.180999999999999</v>
      </c>
      <c r="J58" s="247">
        <f t="shared" si="21"/>
        <v>7.0097792193464167E-4</v>
      </c>
      <c r="K58" s="215">
        <f t="shared" si="22"/>
        <v>9.9225392329001217E-4</v>
      </c>
      <c r="L58" s="52">
        <f t="shared" si="46"/>
        <v>0.34435493567392078</v>
      </c>
      <c r="N58" s="27">
        <f t="shared" ref="N58" si="51">(H58/B58)*10</f>
        <v>4.1564217891054476</v>
      </c>
      <c r="O58" s="152">
        <f t="shared" ref="O58" si="52">(I58/C58)*10</f>
        <v>2.1979555730292901</v>
      </c>
      <c r="P58" s="52">
        <f t="shared" ref="P58" si="53">(O58-N58)/N58</f>
        <v>-0.47119044106870156</v>
      </c>
    </row>
    <row r="59" spans="1:16" ht="20.100000000000001" customHeight="1" x14ac:dyDescent="0.25">
      <c r="A59" s="38" t="s">
        <v>191</v>
      </c>
      <c r="B59" s="19">
        <v>0.36</v>
      </c>
      <c r="C59" s="140">
        <v>23.939999999999998</v>
      </c>
      <c r="D59" s="247">
        <f t="shared" si="19"/>
        <v>7.5026759544237435E-6</v>
      </c>
      <c r="E59" s="215">
        <f t="shared" si="20"/>
        <v>4.9960150832074413E-4</v>
      </c>
      <c r="F59" s="52">
        <f t="shared" si="45"/>
        <v>65.5</v>
      </c>
      <c r="H59" s="19">
        <v>8.8999999999999996E-2</v>
      </c>
      <c r="I59" s="140">
        <v>7.5</v>
      </c>
      <c r="J59" s="247">
        <f t="shared" si="21"/>
        <v>7.5011464533104612E-6</v>
      </c>
      <c r="K59" s="215">
        <f t="shared" si="22"/>
        <v>6.6558486939228092E-4</v>
      </c>
      <c r="L59" s="52">
        <f t="shared" si="46"/>
        <v>83.269662921348313</v>
      </c>
      <c r="N59" s="27">
        <f t="shared" si="48"/>
        <v>2.4722222222222223</v>
      </c>
      <c r="O59" s="152">
        <f t="shared" si="49"/>
        <v>3.1328320802005019</v>
      </c>
      <c r="P59" s="52">
        <f t="shared" si="50"/>
        <v>0.26721297626087709</v>
      </c>
    </row>
    <row r="60" spans="1:16" ht="20.100000000000001" customHeight="1" x14ac:dyDescent="0.25">
      <c r="A60" s="38" t="s">
        <v>185</v>
      </c>
      <c r="B60" s="19">
        <v>5.71</v>
      </c>
      <c r="C60" s="140">
        <v>14.200000000000001</v>
      </c>
      <c r="D60" s="247">
        <f t="shared" si="19"/>
        <v>1.190007769437766E-4</v>
      </c>
      <c r="E60" s="215">
        <f t="shared" si="20"/>
        <v>2.9633840510253002E-4</v>
      </c>
      <c r="F60" s="52">
        <f t="shared" ref="F60:F61" si="54">(C60-B60)/B60</f>
        <v>1.4868651488616467</v>
      </c>
      <c r="H60" s="19">
        <v>3.8209999999999997</v>
      </c>
      <c r="I60" s="140">
        <v>4.9820000000000002</v>
      </c>
      <c r="J60" s="247">
        <f t="shared" si="21"/>
        <v>3.2204360222583451E-4</v>
      </c>
      <c r="K60" s="215">
        <f t="shared" si="22"/>
        <v>4.4212584257497911E-4</v>
      </c>
      <c r="L60" s="52">
        <f t="shared" ref="L60:L61" si="55">(I60-H60)/H60</f>
        <v>0.30384716042920717</v>
      </c>
      <c r="N60" s="27">
        <f t="shared" ref="N60:N61" si="56">(H60/B60)*10</f>
        <v>6.6917688266199651</v>
      </c>
      <c r="O60" s="152"/>
      <c r="P60" s="52">
        <f t="shared" ref="P60:P61" si="57">(O60-N60)/N60</f>
        <v>-1</v>
      </c>
    </row>
    <row r="61" spans="1:16" ht="20.100000000000001" customHeight="1" thickBot="1" x14ac:dyDescent="0.3">
      <c r="A61" s="8" t="s">
        <v>17</v>
      </c>
      <c r="B61" s="19">
        <f>B62-SUM(B39:B60)</f>
        <v>41.919999999998254</v>
      </c>
      <c r="C61" s="140">
        <f>C62-SUM(C39:C60)</f>
        <v>23.190000000002328</v>
      </c>
      <c r="D61" s="247">
        <f t="shared" si="19"/>
        <v>8.7364493335952847E-4</v>
      </c>
      <c r="E61" s="215">
        <f t="shared" si="20"/>
        <v>4.8394983199495498E-4</v>
      </c>
      <c r="F61" s="52">
        <f t="shared" si="54"/>
        <v>-0.44680343511442522</v>
      </c>
      <c r="H61" s="19">
        <f>H62-SUM(H39:H60)</f>
        <v>10.137000000006083</v>
      </c>
      <c r="I61" s="140">
        <f>I62-SUM(I39:I60)</f>
        <v>6.0840000000025611</v>
      </c>
      <c r="J61" s="247">
        <f t="shared" si="21"/>
        <v>8.5437215277813232E-4</v>
      </c>
      <c r="K61" s="215">
        <f t="shared" si="22"/>
        <v>5.399224460512455E-4</v>
      </c>
      <c r="L61" s="52">
        <f t="shared" si="55"/>
        <v>-0.39982243267249579</v>
      </c>
      <c r="N61" s="27">
        <f t="shared" si="56"/>
        <v>2.4181774809175822</v>
      </c>
      <c r="O61" s="152">
        <f t="shared" ref="O61" si="58">(I61/C61)*10</f>
        <v>2.6235446313074382</v>
      </c>
      <c r="P61" s="52">
        <f t="shared" si="57"/>
        <v>8.4926417523303127E-2</v>
      </c>
    </row>
    <row r="62" spans="1:16" ht="26.25" customHeight="1" thickBot="1" x14ac:dyDescent="0.3">
      <c r="A62" s="12" t="s">
        <v>18</v>
      </c>
      <c r="B62" s="17">
        <v>47982.880000000005</v>
      </c>
      <c r="C62" s="145">
        <v>47918.189999999995</v>
      </c>
      <c r="D62" s="253">
        <f>SUM(D39:D61)</f>
        <v>0.99999999999999978</v>
      </c>
      <c r="E62" s="254">
        <f>SUM(E39:E61)</f>
        <v>1</v>
      </c>
      <c r="F62" s="57">
        <f t="shared" si="25"/>
        <v>-1.3481891874770667E-3</v>
      </c>
      <c r="G62" s="1"/>
      <c r="H62" s="17">
        <v>11864.853000000001</v>
      </c>
      <c r="I62" s="145">
        <v>11268.285000000003</v>
      </c>
      <c r="J62" s="253">
        <f>SUM(J39:J61)</f>
        <v>1.0000000000000004</v>
      </c>
      <c r="K62" s="254">
        <f>SUM(K39:K61)</f>
        <v>0.99999999999999967</v>
      </c>
      <c r="L62" s="57">
        <f t="shared" si="26"/>
        <v>-5.0280268959084232E-2</v>
      </c>
      <c r="M62" s="1"/>
      <c r="N62" s="29">
        <f t="shared" si="23"/>
        <v>2.4727263140520117</v>
      </c>
      <c r="O62" s="146">
        <f t="shared" si="24"/>
        <v>2.3515673275639175</v>
      </c>
      <c r="P62" s="57">
        <f t="shared" si="8"/>
        <v>-4.8998138532182794E-2</v>
      </c>
    </row>
    <row r="64" spans="1:16" ht="15.75" thickBot="1" x14ac:dyDescent="0.3"/>
    <row r="65" spans="1:16" x14ac:dyDescent="0.25">
      <c r="A65" s="361" t="s">
        <v>15</v>
      </c>
      <c r="B65" s="349" t="s">
        <v>1</v>
      </c>
      <c r="C65" s="347"/>
      <c r="D65" s="349" t="s">
        <v>104</v>
      </c>
      <c r="E65" s="347"/>
      <c r="F65" s="130" t="s">
        <v>0</v>
      </c>
      <c r="H65" s="359" t="s">
        <v>19</v>
      </c>
      <c r="I65" s="360"/>
      <c r="J65" s="349" t="s">
        <v>104</v>
      </c>
      <c r="K65" s="350"/>
      <c r="L65" s="130" t="s">
        <v>0</v>
      </c>
      <c r="N65" s="357" t="s">
        <v>22</v>
      </c>
      <c r="O65" s="347"/>
      <c r="P65" s="130" t="s">
        <v>0</v>
      </c>
    </row>
    <row r="66" spans="1:16" x14ac:dyDescent="0.25">
      <c r="A66" s="362"/>
      <c r="B66" s="352" t="str">
        <f>B5</f>
        <v>jan-fev</v>
      </c>
      <c r="C66" s="354"/>
      <c r="D66" s="352" t="str">
        <f>B5</f>
        <v>jan-fev</v>
      </c>
      <c r="E66" s="354"/>
      <c r="F66" s="131" t="str">
        <f>F37</f>
        <v>2024/2023</v>
      </c>
      <c r="H66" s="355" t="str">
        <f>B5</f>
        <v>jan-fev</v>
      </c>
      <c r="I66" s="354"/>
      <c r="J66" s="352" t="str">
        <f>B5</f>
        <v>jan-fev</v>
      </c>
      <c r="K66" s="353"/>
      <c r="L66" s="131" t="str">
        <f>L37</f>
        <v>2024/2023</v>
      </c>
      <c r="N66" s="355" t="str">
        <f>B5</f>
        <v>jan-fev</v>
      </c>
      <c r="O66" s="353"/>
      <c r="P66" s="131" t="str">
        <f>P37</f>
        <v>2024/2023</v>
      </c>
    </row>
    <row r="67" spans="1:16" ht="19.5" customHeight="1" thickBot="1" x14ac:dyDescent="0.3">
      <c r="A67" s="363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161</v>
      </c>
      <c r="B68" s="39">
        <v>11977.53</v>
      </c>
      <c r="C68" s="147">
        <v>14777.379999999997</v>
      </c>
      <c r="D68" s="247">
        <f>B68/$B$96</f>
        <v>0.18376656771706262</v>
      </c>
      <c r="E68" s="246">
        <f>C68/$C$96</f>
        <v>0.21916314962138708</v>
      </c>
      <c r="F68" s="61">
        <f t="shared" ref="F68:F76" si="59">(C68-B68)/B68</f>
        <v>0.23375854621111336</v>
      </c>
      <c r="H68" s="19">
        <v>3078.8429999999994</v>
      </c>
      <c r="I68" s="147">
        <v>3823.1819999999998</v>
      </c>
      <c r="J68" s="261">
        <f>H68/$H$96</f>
        <v>0.17734428964892449</v>
      </c>
      <c r="K68" s="246">
        <f>I68/$I$96</f>
        <v>0.20864152835114017</v>
      </c>
      <c r="L68" s="61">
        <f t="shared" ref="L68:L76" si="60">(I68-H68)/H68</f>
        <v>0.24175932322629004</v>
      </c>
      <c r="N68" s="41">
        <f t="shared" ref="N68:N96" si="61">(H68/B68)*10</f>
        <v>2.5705157908183067</v>
      </c>
      <c r="O68" s="149">
        <f t="shared" ref="O68:O96" si="62">(I68/C68)*10</f>
        <v>2.5871852791225516</v>
      </c>
      <c r="P68" s="61">
        <f t="shared" si="8"/>
        <v>6.4848807246339615E-3</v>
      </c>
    </row>
    <row r="69" spans="1:16" ht="20.100000000000001" customHeight="1" x14ac:dyDescent="0.25">
      <c r="A69" s="38" t="s">
        <v>160</v>
      </c>
      <c r="B69" s="19">
        <v>10293.18</v>
      </c>
      <c r="C69" s="140">
        <v>10849.379999999997</v>
      </c>
      <c r="D69" s="247">
        <f t="shared" ref="D69:D95" si="63">B69/$B$96</f>
        <v>0.15792424310303665</v>
      </c>
      <c r="E69" s="215">
        <f t="shared" ref="E69:E95" si="64">C69/$C$96</f>
        <v>0.1609070276489665</v>
      </c>
      <c r="F69" s="52">
        <f t="shared" si="59"/>
        <v>5.4035779030386824E-2</v>
      </c>
      <c r="H69" s="19">
        <v>2711.3089999999997</v>
      </c>
      <c r="I69" s="140">
        <v>2876.6019999999999</v>
      </c>
      <c r="J69" s="262">
        <f t="shared" ref="J69:J95" si="65">H69/$H$96</f>
        <v>0.15617398114283057</v>
      </c>
      <c r="K69" s="215">
        <f t="shared" ref="K69:K96" si="66">I69/$I$96</f>
        <v>0.1569840613755627</v>
      </c>
      <c r="L69" s="52">
        <f t="shared" si="60"/>
        <v>6.0964279615492049E-2</v>
      </c>
      <c r="N69" s="40">
        <f t="shared" si="61"/>
        <v>2.634082955898954</v>
      </c>
      <c r="O69" s="143">
        <f t="shared" si="62"/>
        <v>2.6513975913831027</v>
      </c>
      <c r="P69" s="52">
        <f t="shared" si="8"/>
        <v>6.5733068297538066E-3</v>
      </c>
    </row>
    <row r="70" spans="1:16" ht="20.100000000000001" customHeight="1" x14ac:dyDescent="0.25">
      <c r="A70" s="38" t="s">
        <v>162</v>
      </c>
      <c r="B70" s="19">
        <v>12491.220000000001</v>
      </c>
      <c r="C70" s="140">
        <v>10766.04</v>
      </c>
      <c r="D70" s="247">
        <f t="shared" si="63"/>
        <v>0.19164791288343483</v>
      </c>
      <c r="E70" s="215">
        <f t="shared" si="64"/>
        <v>0.15967101308552928</v>
      </c>
      <c r="F70" s="52">
        <f t="shared" si="59"/>
        <v>-0.13811140945400049</v>
      </c>
      <c r="H70" s="19">
        <v>3056.4409999999998</v>
      </c>
      <c r="I70" s="140">
        <v>2785.7019999999998</v>
      </c>
      <c r="J70" s="262">
        <f t="shared" si="65"/>
        <v>0.17605391310919347</v>
      </c>
      <c r="K70" s="215">
        <f t="shared" si="66"/>
        <v>0.15202339904582829</v>
      </c>
      <c r="L70" s="52">
        <f t="shared" si="60"/>
        <v>-8.8579822087192284E-2</v>
      </c>
      <c r="N70" s="40">
        <f t="shared" si="61"/>
        <v>2.4468714825293283</v>
      </c>
      <c r="O70" s="143">
        <f t="shared" si="62"/>
        <v>2.5874899220140364</v>
      </c>
      <c r="P70" s="52">
        <f t="shared" si="8"/>
        <v>5.7468665799869048E-2</v>
      </c>
    </row>
    <row r="71" spans="1:16" ht="20.100000000000001" customHeight="1" x14ac:dyDescent="0.25">
      <c r="A71" s="38" t="s">
        <v>163</v>
      </c>
      <c r="B71" s="19">
        <v>5430.07</v>
      </c>
      <c r="C71" s="140">
        <v>6867.67</v>
      </c>
      <c r="D71" s="247">
        <f t="shared" si="63"/>
        <v>8.33114445435236E-2</v>
      </c>
      <c r="E71" s="215">
        <f t="shared" si="64"/>
        <v>0.1018543332959098</v>
      </c>
      <c r="F71" s="52">
        <f t="shared" si="59"/>
        <v>0.26474796825823615</v>
      </c>
      <c r="H71" s="19">
        <v>1624.7380000000001</v>
      </c>
      <c r="I71" s="140">
        <v>2291.395</v>
      </c>
      <c r="J71" s="262">
        <f t="shared" si="65"/>
        <v>9.3586456495382955E-2</v>
      </c>
      <c r="K71" s="215">
        <f t="shared" si="66"/>
        <v>0.1250477102204815</v>
      </c>
      <c r="L71" s="52">
        <f t="shared" si="60"/>
        <v>0.41031661720228119</v>
      </c>
      <c r="N71" s="40">
        <f t="shared" si="61"/>
        <v>2.9921124405394406</v>
      </c>
      <c r="O71" s="143">
        <f t="shared" si="62"/>
        <v>3.3364954926488894</v>
      </c>
      <c r="P71" s="52">
        <f t="shared" si="8"/>
        <v>0.11509696208052959</v>
      </c>
    </row>
    <row r="72" spans="1:16" ht="20.100000000000001" customHeight="1" x14ac:dyDescent="0.25">
      <c r="A72" s="38" t="s">
        <v>172</v>
      </c>
      <c r="B72" s="19">
        <v>3009.6600000000003</v>
      </c>
      <c r="C72" s="140">
        <v>5088.26</v>
      </c>
      <c r="D72" s="247">
        <f t="shared" si="63"/>
        <v>4.6176038648647486E-2</v>
      </c>
      <c r="E72" s="215">
        <f t="shared" si="64"/>
        <v>7.5463924436707949E-2</v>
      </c>
      <c r="F72" s="52">
        <f t="shared" si="59"/>
        <v>0.6906427968607749</v>
      </c>
      <c r="H72" s="19">
        <v>766.91200000000003</v>
      </c>
      <c r="I72" s="140">
        <v>1032.6660000000002</v>
      </c>
      <c r="J72" s="262">
        <f t="shared" si="65"/>
        <v>4.4174861746193624E-2</v>
      </c>
      <c r="K72" s="215">
        <f t="shared" si="66"/>
        <v>5.6355416120984707E-2</v>
      </c>
      <c r="L72" s="52">
        <f t="shared" si="60"/>
        <v>0.34652476424935341</v>
      </c>
      <c r="N72" s="40">
        <f t="shared" si="61"/>
        <v>2.5481682316274927</v>
      </c>
      <c r="O72" s="143">
        <f t="shared" si="62"/>
        <v>2.0295071399653324</v>
      </c>
      <c r="P72" s="52">
        <f t="shared" ref="P72:P76" si="67">(O72-N72)/N72</f>
        <v>-0.2035427195208756</v>
      </c>
    </row>
    <row r="73" spans="1:16" ht="20.100000000000001" customHeight="1" x14ac:dyDescent="0.25">
      <c r="A73" s="38" t="s">
        <v>167</v>
      </c>
      <c r="B73" s="19">
        <v>3503.6</v>
      </c>
      <c r="C73" s="140">
        <v>2859.31</v>
      </c>
      <c r="D73" s="247">
        <f t="shared" si="63"/>
        <v>5.3754367273845326E-2</v>
      </c>
      <c r="E73" s="215">
        <f t="shared" si="64"/>
        <v>4.2406393105132868E-2</v>
      </c>
      <c r="F73" s="52">
        <f t="shared" si="59"/>
        <v>-0.18389370932754881</v>
      </c>
      <c r="H73" s="19">
        <v>1251.0229999999999</v>
      </c>
      <c r="I73" s="140">
        <v>973.34300000000007</v>
      </c>
      <c r="J73" s="262">
        <f t="shared" si="65"/>
        <v>7.2060116501382665E-2</v>
      </c>
      <c r="K73" s="215">
        <f t="shared" si="66"/>
        <v>5.3117997293846815E-2</v>
      </c>
      <c r="L73" s="52">
        <f t="shared" si="60"/>
        <v>-0.22196234601602038</v>
      </c>
      <c r="N73" s="40">
        <f t="shared" ref="N73" si="68">(H73/B73)*10</f>
        <v>3.5706787304486816</v>
      </c>
      <c r="O73" s="143">
        <f t="shared" ref="O73" si="69">(I73/C73)*10</f>
        <v>3.4041184761358512</v>
      </c>
      <c r="P73" s="52">
        <f t="shared" ref="P73" si="70">(O73-N73)/N73</f>
        <v>-4.6646664930255682E-2</v>
      </c>
    </row>
    <row r="74" spans="1:16" ht="20.100000000000001" customHeight="1" x14ac:dyDescent="0.25">
      <c r="A74" s="38" t="s">
        <v>178</v>
      </c>
      <c r="B74" s="19">
        <v>3857.77</v>
      </c>
      <c r="C74" s="140">
        <v>3723.1800000000003</v>
      </c>
      <c r="D74" s="247">
        <f t="shared" si="63"/>
        <v>5.9188259344109567E-2</v>
      </c>
      <c r="E74" s="215">
        <f t="shared" si="64"/>
        <v>5.5218438952463575E-2</v>
      </c>
      <c r="F74" s="52">
        <f t="shared" si="59"/>
        <v>-3.4888031168265526E-2</v>
      </c>
      <c r="H74" s="19">
        <v>899.09199999999998</v>
      </c>
      <c r="I74" s="140">
        <v>812.44599999999991</v>
      </c>
      <c r="J74" s="262">
        <f t="shared" si="65"/>
        <v>5.1788555658418063E-2</v>
      </c>
      <c r="K74" s="215">
        <f t="shared" si="66"/>
        <v>4.4337406679245302E-2</v>
      </c>
      <c r="L74" s="52">
        <f t="shared" si="60"/>
        <v>-9.6370560521059107E-2</v>
      </c>
      <c r="N74" s="40">
        <f t="shared" si="61"/>
        <v>2.3306003209107855</v>
      </c>
      <c r="O74" s="143">
        <f t="shared" si="62"/>
        <v>2.1821292550991354</v>
      </c>
      <c r="P74" s="52">
        <f t="shared" si="67"/>
        <v>-6.3705073958639336E-2</v>
      </c>
    </row>
    <row r="75" spans="1:16" ht="20.100000000000001" customHeight="1" x14ac:dyDescent="0.25">
      <c r="A75" s="38" t="s">
        <v>180</v>
      </c>
      <c r="B75" s="19">
        <v>1098.32</v>
      </c>
      <c r="C75" s="140">
        <v>1584.79</v>
      </c>
      <c r="D75" s="247">
        <f t="shared" si="63"/>
        <v>1.6851095063423277E-2</v>
      </c>
      <c r="E75" s="215">
        <f t="shared" si="64"/>
        <v>2.3504001919723124E-2</v>
      </c>
      <c r="F75" s="52">
        <f t="shared" si="59"/>
        <v>0.44292191710976769</v>
      </c>
      <c r="H75" s="19">
        <v>387.39099999999996</v>
      </c>
      <c r="I75" s="140">
        <v>515.07899999999995</v>
      </c>
      <c r="J75" s="262">
        <f t="shared" si="65"/>
        <v>2.2314090621505064E-2</v>
      </c>
      <c r="K75" s="215">
        <f t="shared" si="66"/>
        <v>2.8109273840894032E-2</v>
      </c>
      <c r="L75" s="52">
        <f t="shared" si="60"/>
        <v>0.32961013549617829</v>
      </c>
      <c r="N75" s="40">
        <f t="shared" si="61"/>
        <v>3.5271232427707773</v>
      </c>
      <c r="O75" s="143">
        <f t="shared" si="62"/>
        <v>3.2501403971504104</v>
      </c>
      <c r="P75" s="52">
        <f t="shared" si="67"/>
        <v>-7.8529392526352285E-2</v>
      </c>
    </row>
    <row r="76" spans="1:16" ht="20.100000000000001" customHeight="1" x14ac:dyDescent="0.25">
      <c r="A76" s="38" t="s">
        <v>169</v>
      </c>
      <c r="B76" s="19">
        <v>4966.4000000000005</v>
      </c>
      <c r="C76" s="140">
        <v>1379.2199999999998</v>
      </c>
      <c r="D76" s="247">
        <f t="shared" si="63"/>
        <v>7.619753671333071E-2</v>
      </c>
      <c r="E76" s="215">
        <f t="shared" si="64"/>
        <v>2.045519565855446E-2</v>
      </c>
      <c r="F76" s="52">
        <f t="shared" si="59"/>
        <v>-0.72228978737113414</v>
      </c>
      <c r="H76" s="19">
        <v>1211.681</v>
      </c>
      <c r="I76" s="140">
        <v>447.63400000000001</v>
      </c>
      <c r="J76" s="262">
        <f t="shared" si="65"/>
        <v>6.9793979824920763E-2</v>
      </c>
      <c r="K76" s="215">
        <f t="shared" si="66"/>
        <v>2.4428615195911229E-2</v>
      </c>
      <c r="L76" s="52">
        <f t="shared" si="60"/>
        <v>-0.63056778145402959</v>
      </c>
      <c r="N76" s="40">
        <f t="shared" si="61"/>
        <v>2.4397571681701029</v>
      </c>
      <c r="O76" s="143">
        <f t="shared" si="62"/>
        <v>3.2455590841200106</v>
      </c>
      <c r="P76" s="52">
        <f t="shared" si="67"/>
        <v>0.33027955669632697</v>
      </c>
    </row>
    <row r="77" spans="1:16" ht="20.100000000000001" customHeight="1" x14ac:dyDescent="0.25">
      <c r="A77" s="38" t="s">
        <v>201</v>
      </c>
      <c r="B77" s="19">
        <v>804.38</v>
      </c>
      <c r="C77" s="140">
        <v>1434.1599999999999</v>
      </c>
      <c r="D77" s="247">
        <f t="shared" si="63"/>
        <v>1.2341288374168199E-2</v>
      </c>
      <c r="E77" s="215">
        <f t="shared" si="64"/>
        <v>2.1270010154777676E-2</v>
      </c>
      <c r="F77" s="52">
        <f t="shared" ref="F77:F80" si="71">(C77-B77)/B77</f>
        <v>0.78293841219324178</v>
      </c>
      <c r="H77" s="19">
        <v>125.224</v>
      </c>
      <c r="I77" s="140">
        <v>309.94299999999998</v>
      </c>
      <c r="J77" s="262">
        <f t="shared" si="65"/>
        <v>7.2130216860674373E-3</v>
      </c>
      <c r="K77" s="215">
        <f t="shared" si="66"/>
        <v>1.6914439653078886E-2</v>
      </c>
      <c r="L77" s="52">
        <f t="shared" ref="L77:L80" si="72">(I77-H77)/H77</f>
        <v>1.4751086053791604</v>
      </c>
      <c r="N77" s="40">
        <f t="shared" si="61"/>
        <v>1.5567766478530047</v>
      </c>
      <c r="O77" s="143">
        <f t="shared" si="62"/>
        <v>2.1611465945222292</v>
      </c>
      <c r="P77" s="52">
        <f t="shared" ref="P77:P80" si="73">(O77-N77)/N77</f>
        <v>0.38821879008959209</v>
      </c>
    </row>
    <row r="78" spans="1:16" ht="20.100000000000001" customHeight="1" x14ac:dyDescent="0.25">
      <c r="A78" s="38" t="s">
        <v>195</v>
      </c>
      <c r="B78" s="19">
        <v>667.54</v>
      </c>
      <c r="C78" s="140">
        <v>1225.76</v>
      </c>
      <c r="D78" s="247">
        <f t="shared" si="63"/>
        <v>1.0241805665596159E-2</v>
      </c>
      <c r="E78" s="215">
        <f t="shared" si="64"/>
        <v>1.8179232196770433E-2</v>
      </c>
      <c r="F78" s="52">
        <f t="shared" si="71"/>
        <v>0.83623453276208171</v>
      </c>
      <c r="H78" s="19">
        <v>166.57299999999998</v>
      </c>
      <c r="I78" s="140">
        <v>286.94900000000001</v>
      </c>
      <c r="J78" s="262">
        <f t="shared" si="65"/>
        <v>9.5947634743604338E-3</v>
      </c>
      <c r="K78" s="215">
        <f t="shared" si="66"/>
        <v>1.5659594002804818E-2</v>
      </c>
      <c r="L78" s="52">
        <f t="shared" si="72"/>
        <v>0.72266213612050001</v>
      </c>
      <c r="N78" s="40">
        <f t="shared" si="61"/>
        <v>2.4953261227791588</v>
      </c>
      <c r="O78" s="143">
        <f t="shared" si="62"/>
        <v>2.3409884479832921</v>
      </c>
      <c r="P78" s="52">
        <f t="shared" si="73"/>
        <v>-6.1850702955000433E-2</v>
      </c>
    </row>
    <row r="79" spans="1:16" ht="20.100000000000001" customHeight="1" x14ac:dyDescent="0.25">
      <c r="A79" s="38" t="s">
        <v>197</v>
      </c>
      <c r="B79" s="19">
        <v>753.48</v>
      </c>
      <c r="C79" s="140">
        <v>1022.71</v>
      </c>
      <c r="D79" s="247">
        <f t="shared" si="63"/>
        <v>1.1560349541470767E-2</v>
      </c>
      <c r="E79" s="215">
        <f t="shared" si="64"/>
        <v>1.5167800026072879E-2</v>
      </c>
      <c r="F79" s="52">
        <f t="shared" si="71"/>
        <v>0.35731538992408557</v>
      </c>
      <c r="H79" s="19">
        <v>188.898</v>
      </c>
      <c r="I79" s="140">
        <v>237.33600000000001</v>
      </c>
      <c r="J79" s="262">
        <f t="shared" si="65"/>
        <v>1.0880704740742722E-2</v>
      </c>
      <c r="K79" s="215">
        <f t="shared" si="66"/>
        <v>1.2952076509239217E-2</v>
      </c>
      <c r="L79" s="52">
        <f t="shared" si="72"/>
        <v>0.25642410189626158</v>
      </c>
      <c r="N79" s="40">
        <f t="shared" si="61"/>
        <v>2.507007485268355</v>
      </c>
      <c r="O79" s="143">
        <f t="shared" si="62"/>
        <v>2.3206578599994137</v>
      </c>
      <c r="P79" s="52">
        <f t="shared" si="73"/>
        <v>-7.4331499352900482E-2</v>
      </c>
    </row>
    <row r="80" spans="1:16" ht="20.100000000000001" customHeight="1" x14ac:dyDescent="0.25">
      <c r="A80" s="38" t="s">
        <v>199</v>
      </c>
      <c r="B80" s="19">
        <v>419.93</v>
      </c>
      <c r="C80" s="140">
        <v>850.72</v>
      </c>
      <c r="D80" s="247">
        <f t="shared" si="63"/>
        <v>6.4428220828022225E-3</v>
      </c>
      <c r="E80" s="215">
        <f t="shared" si="64"/>
        <v>1.2617018351419972E-2</v>
      </c>
      <c r="F80" s="52">
        <f t="shared" si="71"/>
        <v>1.0258614530993262</v>
      </c>
      <c r="H80" s="19">
        <v>135.238</v>
      </c>
      <c r="I80" s="140">
        <v>232.02299999999997</v>
      </c>
      <c r="J80" s="262">
        <f t="shared" si="65"/>
        <v>7.7898376252187118E-3</v>
      </c>
      <c r="K80" s="215">
        <f t="shared" si="66"/>
        <v>1.2662131526204243E-2</v>
      </c>
      <c r="L80" s="52">
        <f t="shared" si="72"/>
        <v>0.71566423638326482</v>
      </c>
      <c r="N80" s="40">
        <f t="shared" si="61"/>
        <v>3.2204891291405708</v>
      </c>
      <c r="O80" s="143">
        <f t="shared" si="62"/>
        <v>2.7273721083317652</v>
      </c>
      <c r="P80" s="52">
        <f t="shared" si="73"/>
        <v>-0.15311867267206092</v>
      </c>
    </row>
    <row r="81" spans="1:16" ht="20.100000000000001" customHeight="1" x14ac:dyDescent="0.25">
      <c r="A81" s="38" t="s">
        <v>183</v>
      </c>
      <c r="B81" s="19">
        <v>514.41</v>
      </c>
      <c r="C81" s="140">
        <v>669.05</v>
      </c>
      <c r="D81" s="247">
        <f t="shared" si="63"/>
        <v>7.8923918453415835E-3</v>
      </c>
      <c r="E81" s="215">
        <f t="shared" si="64"/>
        <v>9.9226727101955174E-3</v>
      </c>
      <c r="F81" s="52">
        <f t="shared" ref="F81:F94" si="74">(C81-B81)/B81</f>
        <v>0.30061623996423087</v>
      </c>
      <c r="H81" s="19">
        <v>167.47800000000001</v>
      </c>
      <c r="I81" s="140">
        <v>227.411</v>
      </c>
      <c r="J81" s="262">
        <f t="shared" si="65"/>
        <v>9.6468923364467062E-3</v>
      </c>
      <c r="K81" s="215">
        <f t="shared" si="66"/>
        <v>1.2410442035943133E-2</v>
      </c>
      <c r="L81" s="52">
        <f t="shared" ref="L81:L94" si="75">(I81-H81)/H81</f>
        <v>0.35785595720034863</v>
      </c>
      <c r="N81" s="40">
        <f t="shared" si="61"/>
        <v>3.2557298652825573</v>
      </c>
      <c r="O81" s="143">
        <f t="shared" si="62"/>
        <v>3.3990135266422543</v>
      </c>
      <c r="P81" s="52">
        <f t="shared" ref="P81:P87" si="76">(O81-N81)/N81</f>
        <v>4.4009689774204226E-2</v>
      </c>
    </row>
    <row r="82" spans="1:16" ht="20.100000000000001" customHeight="1" x14ac:dyDescent="0.25">
      <c r="A82" s="38" t="s">
        <v>176</v>
      </c>
      <c r="B82" s="19">
        <v>97.469999999999985</v>
      </c>
      <c r="C82" s="140">
        <v>118.78</v>
      </c>
      <c r="D82" s="247">
        <f t="shared" si="63"/>
        <v>1.4954441654817054E-3</v>
      </c>
      <c r="E82" s="215">
        <f t="shared" si="64"/>
        <v>1.7616247881578713E-3</v>
      </c>
      <c r="F82" s="52">
        <f t="shared" si="74"/>
        <v>0.2186313737560277</v>
      </c>
      <c r="H82" s="19">
        <v>192.215</v>
      </c>
      <c r="I82" s="140">
        <v>225.52</v>
      </c>
      <c r="J82" s="262">
        <f t="shared" si="65"/>
        <v>1.1071767100455602E-2</v>
      </c>
      <c r="K82" s="215">
        <f t="shared" si="66"/>
        <v>1.2307244979116646E-2</v>
      </c>
      <c r="L82" s="52">
        <f t="shared" si="75"/>
        <v>0.17326951590666703</v>
      </c>
      <c r="N82" s="40">
        <f t="shared" si="61"/>
        <v>19.720426797989127</v>
      </c>
      <c r="O82" s="143">
        <f t="shared" si="62"/>
        <v>18.98636134029298</v>
      </c>
      <c r="P82" s="52">
        <f t="shared" si="76"/>
        <v>-3.722360906362325E-2</v>
      </c>
    </row>
    <row r="83" spans="1:16" ht="20.100000000000001" customHeight="1" x14ac:dyDescent="0.25">
      <c r="A83" s="38" t="s">
        <v>196</v>
      </c>
      <c r="B83" s="19">
        <v>202.92000000000002</v>
      </c>
      <c r="C83" s="140">
        <v>835.44999999999993</v>
      </c>
      <c r="D83" s="247">
        <f t="shared" si="63"/>
        <v>3.1133223562075278E-3</v>
      </c>
      <c r="E83" s="215">
        <f t="shared" si="64"/>
        <v>1.2390549160351013E-2</v>
      </c>
      <c r="F83" s="52">
        <f t="shared" si="74"/>
        <v>3.117139759511137</v>
      </c>
      <c r="H83" s="19">
        <v>38.396000000000001</v>
      </c>
      <c r="I83" s="140">
        <v>193.071</v>
      </c>
      <c r="J83" s="262">
        <f t="shared" si="65"/>
        <v>2.2116461753197893E-3</v>
      </c>
      <c r="K83" s="215">
        <f t="shared" si="66"/>
        <v>1.0536414044710136E-2</v>
      </c>
      <c r="L83" s="52">
        <f t="shared" si="75"/>
        <v>4.0284144181685591</v>
      </c>
      <c r="N83" s="40">
        <f t="shared" si="61"/>
        <v>1.8921742558643802</v>
      </c>
      <c r="O83" s="143">
        <f t="shared" si="62"/>
        <v>2.310982105452152</v>
      </c>
      <c r="P83" s="52">
        <f t="shared" si="76"/>
        <v>0.22133682893621903</v>
      </c>
    </row>
    <row r="84" spans="1:16" ht="20.100000000000001" customHeight="1" x14ac:dyDescent="0.25">
      <c r="A84" s="38" t="s">
        <v>208</v>
      </c>
      <c r="B84" s="19">
        <v>65.91</v>
      </c>
      <c r="C84" s="140">
        <v>338.71</v>
      </c>
      <c r="D84" s="247">
        <f t="shared" si="63"/>
        <v>1.0112314039899374E-3</v>
      </c>
      <c r="E84" s="215">
        <f t="shared" si="64"/>
        <v>5.0234040410587011E-3</v>
      </c>
      <c r="F84" s="52">
        <f t="shared" si="74"/>
        <v>4.1389773934152627</v>
      </c>
      <c r="H84" s="19">
        <v>33.567999999999998</v>
      </c>
      <c r="I84" s="140">
        <v>110.996</v>
      </c>
      <c r="J84" s="262">
        <f t="shared" si="65"/>
        <v>1.9335487762562424E-3</v>
      </c>
      <c r="K84" s="215">
        <f t="shared" si="66"/>
        <v>6.0573561710803078E-3</v>
      </c>
      <c r="L84" s="52">
        <f t="shared" si="75"/>
        <v>2.3066015252621543</v>
      </c>
      <c r="N84" s="40">
        <f t="shared" ref="N84" si="77">(H84/B84)*10</f>
        <v>5.0930056137156736</v>
      </c>
      <c r="O84" s="143">
        <f t="shared" ref="O84" si="78">(I84/C84)*10</f>
        <v>3.2770216409317703</v>
      </c>
      <c r="P84" s="52">
        <f t="shared" ref="P84" si="79">(O84-N84)/N84</f>
        <v>-0.35656429827867925</v>
      </c>
    </row>
    <row r="85" spans="1:16" ht="20.100000000000001" customHeight="1" x14ac:dyDescent="0.25">
      <c r="A85" s="38" t="s">
        <v>181</v>
      </c>
      <c r="B85" s="19">
        <v>1095.1099999999999</v>
      </c>
      <c r="C85" s="140">
        <v>330.76</v>
      </c>
      <c r="D85" s="247">
        <f t="shared" si="63"/>
        <v>1.6801845286351397E-2</v>
      </c>
      <c r="E85" s="215">
        <f t="shared" si="64"/>
        <v>4.9054976842153345E-3</v>
      </c>
      <c r="F85" s="52">
        <f t="shared" si="74"/>
        <v>-0.69796641433280671</v>
      </c>
      <c r="H85" s="19">
        <v>301.077</v>
      </c>
      <c r="I85" s="140">
        <v>97.164000000000001</v>
      </c>
      <c r="J85" s="262">
        <f t="shared" si="65"/>
        <v>1.7342322000384318E-2</v>
      </c>
      <c r="K85" s="215">
        <f t="shared" si="66"/>
        <v>5.3025059912685784E-3</v>
      </c>
      <c r="L85" s="52">
        <f t="shared" si="75"/>
        <v>-0.6772785699339372</v>
      </c>
      <c r="N85" s="40">
        <f t="shared" si="61"/>
        <v>2.7492854599081373</v>
      </c>
      <c r="O85" s="143">
        <f t="shared" si="62"/>
        <v>2.9375982585560529</v>
      </c>
      <c r="P85" s="52">
        <f t="shared" si="76"/>
        <v>6.8495178617868135E-2</v>
      </c>
    </row>
    <row r="86" spans="1:16" ht="20.100000000000001" customHeight="1" x14ac:dyDescent="0.25">
      <c r="A86" s="38" t="s">
        <v>200</v>
      </c>
      <c r="B86" s="19">
        <v>379.33000000000004</v>
      </c>
      <c r="C86" s="140">
        <v>241.5</v>
      </c>
      <c r="D86" s="247">
        <f t="shared" si="63"/>
        <v>5.8199121298058423E-3</v>
      </c>
      <c r="E86" s="215">
        <f t="shared" si="64"/>
        <v>3.581683670147549E-3</v>
      </c>
      <c r="F86" s="52">
        <f t="shared" si="74"/>
        <v>-0.36335117180291576</v>
      </c>
      <c r="H86" s="19">
        <v>82.523999999999987</v>
      </c>
      <c r="I86" s="140">
        <v>94.084999999999994</v>
      </c>
      <c r="J86" s="262">
        <f t="shared" si="65"/>
        <v>4.7534610108368128E-3</v>
      </c>
      <c r="K86" s="215">
        <f t="shared" si="66"/>
        <v>5.1344765158752642E-3</v>
      </c>
      <c r="L86" s="52">
        <f t="shared" si="75"/>
        <v>0.14009257912849607</v>
      </c>
      <c r="N86" s="40">
        <f t="shared" si="61"/>
        <v>2.1755199957820364</v>
      </c>
      <c r="O86" s="143">
        <f t="shared" si="62"/>
        <v>3.895859213250517</v>
      </c>
      <c r="P86" s="52">
        <f t="shared" si="76"/>
        <v>0.79077150327458545</v>
      </c>
    </row>
    <row r="87" spans="1:16" ht="20.100000000000001" customHeight="1" x14ac:dyDescent="0.25">
      <c r="A87" s="38" t="s">
        <v>198</v>
      </c>
      <c r="B87" s="19">
        <v>553.68000000000006</v>
      </c>
      <c r="C87" s="140">
        <v>453.48999999999995</v>
      </c>
      <c r="D87" s="247">
        <f t="shared" si="63"/>
        <v>8.4948961274639457E-3</v>
      </c>
      <c r="E87" s="215">
        <f t="shared" si="64"/>
        <v>6.7257048760878341E-3</v>
      </c>
      <c r="F87" s="52">
        <f t="shared" si="74"/>
        <v>-0.18095289698020536</v>
      </c>
      <c r="H87" s="19">
        <v>117.40999999999998</v>
      </c>
      <c r="I87" s="140">
        <v>87.807999999999993</v>
      </c>
      <c r="J87" s="262">
        <f t="shared" si="65"/>
        <v>6.7629278425954901E-3</v>
      </c>
      <c r="K87" s="215">
        <f t="shared" si="66"/>
        <v>4.7919234086833727E-3</v>
      </c>
      <c r="L87" s="52">
        <f t="shared" si="75"/>
        <v>-0.25212503193935776</v>
      </c>
      <c r="N87" s="40">
        <f t="shared" si="61"/>
        <v>2.1205389394596148</v>
      </c>
      <c r="O87" s="143">
        <f t="shared" si="62"/>
        <v>1.9362720236388895</v>
      </c>
      <c r="P87" s="52">
        <f t="shared" si="76"/>
        <v>-8.6896266034936734E-2</v>
      </c>
    </row>
    <row r="88" spans="1:16" ht="20.100000000000001" customHeight="1" x14ac:dyDescent="0.25">
      <c r="A88" s="38" t="s">
        <v>213</v>
      </c>
      <c r="B88" s="19"/>
      <c r="C88" s="140">
        <v>334.8</v>
      </c>
      <c r="D88" s="247">
        <f t="shared" si="63"/>
        <v>0</v>
      </c>
      <c r="E88" s="215">
        <f t="shared" si="64"/>
        <v>4.9654148768753601E-3</v>
      </c>
      <c r="F88" s="52"/>
      <c r="H88" s="19"/>
      <c r="I88" s="140">
        <v>80.179000000000002</v>
      </c>
      <c r="J88" s="262">
        <f t="shared" ref="J88" si="80">H88/$H$96</f>
        <v>0</v>
      </c>
      <c r="K88" s="215">
        <f t="shared" ref="K88" si="81">I88/$I$96</f>
        <v>4.3755879530888329E-3</v>
      </c>
      <c r="L88" s="52"/>
      <c r="N88" s="40"/>
      <c r="O88" s="143">
        <f t="shared" ref="O88:O94" si="82">(I88/C88)*10</f>
        <v>2.394832735961768</v>
      </c>
      <c r="P88" s="52"/>
    </row>
    <row r="89" spans="1:16" ht="20.100000000000001" customHeight="1" x14ac:dyDescent="0.25">
      <c r="A89" s="38" t="s">
        <v>194</v>
      </c>
      <c r="B89" s="19">
        <v>354.13</v>
      </c>
      <c r="C89" s="140">
        <v>216.65</v>
      </c>
      <c r="D89" s="247">
        <f t="shared" si="63"/>
        <v>5.4332783658770532E-3</v>
      </c>
      <c r="E89" s="215">
        <f t="shared" si="64"/>
        <v>3.2131336113352649E-3</v>
      </c>
      <c r="F89" s="52">
        <f t="shared" si="74"/>
        <v>-0.3882190156157343</v>
      </c>
      <c r="H89" s="19">
        <v>110.63999999999999</v>
      </c>
      <c r="I89" s="140">
        <v>65.72</v>
      </c>
      <c r="J89" s="262">
        <f t="shared" si="65"/>
        <v>6.3729693936186447E-3</v>
      </c>
      <c r="K89" s="215">
        <f t="shared" si="66"/>
        <v>3.5865206634779438E-3</v>
      </c>
      <c r="L89" s="52">
        <f t="shared" si="75"/>
        <v>-0.40600144613159789</v>
      </c>
      <c r="N89" s="40">
        <f t="shared" ref="N89:N94" si="83">(H89/B89)*10</f>
        <v>3.1242763956739044</v>
      </c>
      <c r="O89" s="143">
        <f t="shared" si="82"/>
        <v>3.0334641126240482</v>
      </c>
      <c r="P89" s="52">
        <f t="shared" ref="P89:P94" si="84">(O89-N89)/N89</f>
        <v>-2.9066661059694101E-2</v>
      </c>
    </row>
    <row r="90" spans="1:16" ht="20.100000000000001" customHeight="1" x14ac:dyDescent="0.25">
      <c r="A90" s="38" t="s">
        <v>204</v>
      </c>
      <c r="B90" s="19">
        <v>165.15</v>
      </c>
      <c r="C90" s="140">
        <v>121.73</v>
      </c>
      <c r="D90" s="247">
        <f t="shared" si="63"/>
        <v>2.533831988604737E-3</v>
      </c>
      <c r="E90" s="215">
        <f t="shared" si="64"/>
        <v>1.8053762035903154E-3</v>
      </c>
      <c r="F90" s="52">
        <f t="shared" si="74"/>
        <v>-0.26291250378443837</v>
      </c>
      <c r="H90" s="19">
        <v>74.513999999999996</v>
      </c>
      <c r="I90" s="140">
        <v>58.74</v>
      </c>
      <c r="J90" s="262">
        <f t="shared" si="65"/>
        <v>4.2920773806588907E-3</v>
      </c>
      <c r="K90" s="215">
        <f t="shared" si="66"/>
        <v>3.2056029180263911E-3</v>
      </c>
      <c r="L90" s="52">
        <f t="shared" si="75"/>
        <v>-0.21169176262178913</v>
      </c>
      <c r="N90" s="40">
        <f t="shared" si="83"/>
        <v>4.5118982742960938</v>
      </c>
      <c r="O90" s="143">
        <f t="shared" si="82"/>
        <v>4.8254333360716339</v>
      </c>
      <c r="P90" s="52">
        <f t="shared" si="84"/>
        <v>6.9490720471630116E-2</v>
      </c>
    </row>
    <row r="91" spans="1:16" ht="20.100000000000001" customHeight="1" x14ac:dyDescent="0.25">
      <c r="A91" s="38" t="s">
        <v>216</v>
      </c>
      <c r="B91" s="19">
        <v>95.530000000000015</v>
      </c>
      <c r="C91" s="140">
        <v>135.16</v>
      </c>
      <c r="D91" s="247">
        <f t="shared" si="63"/>
        <v>1.4656795027030611E-3</v>
      </c>
      <c r="E91" s="215">
        <f t="shared" si="64"/>
        <v>2.0045563762200527E-3</v>
      </c>
      <c r="F91" s="52">
        <f t="shared" si="74"/>
        <v>0.41484350465822228</v>
      </c>
      <c r="H91" s="19">
        <v>34.61</v>
      </c>
      <c r="I91" s="140">
        <v>54.388000000000005</v>
      </c>
      <c r="J91" s="262">
        <f t="shared" si="65"/>
        <v>1.9935689688461793E-3</v>
      </c>
      <c r="K91" s="215">
        <f t="shared" si="66"/>
        <v>2.9681023409196352E-3</v>
      </c>
      <c r="L91" s="52">
        <f t="shared" si="75"/>
        <v>0.57145333718578462</v>
      </c>
      <c r="N91" s="40">
        <f t="shared" si="83"/>
        <v>3.6229456715168</v>
      </c>
      <c r="O91" s="143">
        <f t="shared" si="82"/>
        <v>4.0239715892275827</v>
      </c>
      <c r="P91" s="52">
        <f t="shared" si="84"/>
        <v>0.11069056896535995</v>
      </c>
    </row>
    <row r="92" spans="1:16" ht="20.100000000000001" customHeight="1" x14ac:dyDescent="0.25">
      <c r="A92" s="38" t="s">
        <v>207</v>
      </c>
      <c r="B92" s="19">
        <v>270.05</v>
      </c>
      <c r="C92" s="140">
        <v>188.1</v>
      </c>
      <c r="D92" s="247">
        <f t="shared" si="63"/>
        <v>4.1432717440067161E-3</v>
      </c>
      <c r="E92" s="215">
        <f t="shared" si="64"/>
        <v>2.7897088958788985E-3</v>
      </c>
      <c r="F92" s="52">
        <f t="shared" si="74"/>
        <v>-0.30346232179226074</v>
      </c>
      <c r="H92" s="19">
        <v>71.943999999999988</v>
      </c>
      <c r="I92" s="140">
        <v>53.512</v>
      </c>
      <c r="J92" s="262">
        <f t="shared" si="65"/>
        <v>4.1440429325244011E-3</v>
      </c>
      <c r="K92" s="215">
        <f t="shared" si="66"/>
        <v>2.9202966181380362E-3</v>
      </c>
      <c r="L92" s="52">
        <f t="shared" si="75"/>
        <v>-0.2561992660958522</v>
      </c>
      <c r="N92" s="40">
        <f t="shared" si="83"/>
        <v>2.6640992408813178</v>
      </c>
      <c r="O92" s="143">
        <f t="shared" si="82"/>
        <v>2.8448697501329079</v>
      </c>
      <c r="P92" s="52">
        <f t="shared" si="84"/>
        <v>6.7854270020282326E-2</v>
      </c>
    </row>
    <row r="93" spans="1:16" ht="20.100000000000001" customHeight="1" x14ac:dyDescent="0.25">
      <c r="A93" s="38" t="s">
        <v>224</v>
      </c>
      <c r="B93" s="19">
        <v>191.82</v>
      </c>
      <c r="C93" s="140">
        <v>174.35999999999999</v>
      </c>
      <c r="D93" s="247">
        <f t="shared" si="63"/>
        <v>2.9430193887627042E-3</v>
      </c>
      <c r="E93" s="215">
        <f t="shared" si="64"/>
        <v>2.5859311168816837E-3</v>
      </c>
      <c r="F93" s="52">
        <f t="shared" si="74"/>
        <v>-9.1022833906787656E-2</v>
      </c>
      <c r="H93" s="19">
        <v>49.493000000000002</v>
      </c>
      <c r="I93" s="140">
        <v>40.312000000000005</v>
      </c>
      <c r="J93" s="262">
        <f t="shared" si="65"/>
        <v>2.8508439461168438E-3</v>
      </c>
      <c r="K93" s="215">
        <f t="shared" si="66"/>
        <v>2.199936411839971E-3</v>
      </c>
      <c r="L93" s="52">
        <f t="shared" si="75"/>
        <v>-0.18550097993655662</v>
      </c>
      <c r="N93" s="40">
        <f t="shared" si="83"/>
        <v>2.5801793347930353</v>
      </c>
      <c r="O93" s="143">
        <f t="shared" si="82"/>
        <v>2.3119981647166785</v>
      </c>
      <c r="P93" s="52">
        <f t="shared" si="84"/>
        <v>-0.10393896519517255</v>
      </c>
    </row>
    <row r="94" spans="1:16" ht="20.100000000000001" customHeight="1" x14ac:dyDescent="0.25">
      <c r="A94" s="38" t="s">
        <v>202</v>
      </c>
      <c r="B94" s="19">
        <v>50.93</v>
      </c>
      <c r="C94" s="140">
        <v>11.43</v>
      </c>
      <c r="D94" s="247">
        <f t="shared" si="63"/>
        <v>7.8139911098782462E-4</v>
      </c>
      <c r="E94" s="215">
        <f t="shared" si="64"/>
        <v>1.6951819606536846E-4</v>
      </c>
      <c r="F94" s="52">
        <f t="shared" si="74"/>
        <v>-0.77557431769094831</v>
      </c>
      <c r="H94" s="19">
        <v>18.128999999999998</v>
      </c>
      <c r="I94" s="140">
        <v>39.460999999999999</v>
      </c>
      <c r="J94" s="262">
        <f t="shared" si="65"/>
        <v>1.0442476693502567E-3</v>
      </c>
      <c r="K94" s="215">
        <f t="shared" si="66"/>
        <v>2.153495007630906E-3</v>
      </c>
      <c r="L94" s="52">
        <f t="shared" si="75"/>
        <v>1.1766782503171715</v>
      </c>
      <c r="N94" s="40">
        <f t="shared" si="83"/>
        <v>3.5595915963086582</v>
      </c>
      <c r="O94" s="143">
        <f t="shared" si="82"/>
        <v>34.524059492563431</v>
      </c>
      <c r="P94" s="52">
        <f t="shared" si="84"/>
        <v>8.698882177485002</v>
      </c>
    </row>
    <row r="95" spans="1:16" ht="20.100000000000001" customHeight="1" thickBot="1" x14ac:dyDescent="0.3">
      <c r="A95" s="8" t="s">
        <v>17</v>
      </c>
      <c r="B95" s="19">
        <f>B96-SUM(B68:B94)</f>
        <v>1868.4399999999951</v>
      </c>
      <c r="C95" s="140">
        <f>C96-SUM(C68:C94)</f>
        <v>827.84000000001106</v>
      </c>
      <c r="D95" s="247">
        <f t="shared" si="63"/>
        <v>2.8666745629964407E-2</v>
      </c>
      <c r="E95" s="215">
        <f t="shared" si="64"/>
        <v>1.2277685339523755E-2</v>
      </c>
      <c r="F95" s="52">
        <f>(C95-B95)/B95</f>
        <v>-0.55693519727686558</v>
      </c>
      <c r="H95" s="19">
        <f>H96-SUM(H68:H94)</f>
        <v>465.46300000000338</v>
      </c>
      <c r="I95" s="140">
        <f>I96-SUM(I68:I94)</f>
        <v>271.49900000000343</v>
      </c>
      <c r="J95" s="263">
        <f t="shared" si="65"/>
        <v>2.6811112191449177E-2</v>
      </c>
      <c r="K95" s="215">
        <f t="shared" si="66"/>
        <v>1.481644512497886E-2</v>
      </c>
      <c r="L95" s="52">
        <f t="shared" ref="L95" si="85">(I95-H95)/H95</f>
        <v>-0.41671196206787336</v>
      </c>
      <c r="N95" s="40">
        <f t="shared" si="61"/>
        <v>2.4911851598124883</v>
      </c>
      <c r="O95" s="143">
        <f t="shared" si="62"/>
        <v>3.2796071704677212</v>
      </c>
      <c r="P95" s="52">
        <f t="shared" ref="P95" si="86">(O95-N95)/N95</f>
        <v>0.31648470911514959</v>
      </c>
    </row>
    <row r="96" spans="1:16" ht="26.25" customHeight="1" thickBot="1" x14ac:dyDescent="0.3">
      <c r="A96" s="12" t="s">
        <v>18</v>
      </c>
      <c r="B96" s="17">
        <v>65177.960000000006</v>
      </c>
      <c r="C96" s="145">
        <v>67426.39</v>
      </c>
      <c r="D96" s="243">
        <f>SUM(D68:D95)</f>
        <v>0.99999999999999989</v>
      </c>
      <c r="E96" s="244">
        <f>SUM(E68:E95)</f>
        <v>1</v>
      </c>
      <c r="F96" s="57">
        <f>(C96-B96)/B96</f>
        <v>3.4496783882158828E-2</v>
      </c>
      <c r="G96" s="1"/>
      <c r="H96" s="17">
        <v>17360.823999999997</v>
      </c>
      <c r="I96" s="145">
        <v>18324.166000000005</v>
      </c>
      <c r="J96" s="255">
        <f t="shared" ref="J96" si="87">H96/$H$96</f>
        <v>1</v>
      </c>
      <c r="K96" s="244">
        <f t="shared" si="66"/>
        <v>1</v>
      </c>
      <c r="L96" s="57">
        <f>(I96-H96)/H96</f>
        <v>5.5489416861780758E-2</v>
      </c>
      <c r="M96" s="1"/>
      <c r="N96" s="37">
        <f t="shared" si="61"/>
        <v>2.6636034635020787</v>
      </c>
      <c r="O96" s="150">
        <f t="shared" si="62"/>
        <v>2.7176549122680309</v>
      </c>
      <c r="P96" s="57">
        <f>(O96-N96)/N96</f>
        <v>2.0292603424867887E-2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82 J68:K82 D7:E13 J7:K1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34" t="s">
        <v>16</v>
      </c>
      <c r="B4" s="322"/>
      <c r="C4" s="322"/>
      <c r="D4" s="322"/>
      <c r="E4" s="349" t="s">
        <v>1</v>
      </c>
      <c r="F4" s="350"/>
      <c r="G4" s="347" t="s">
        <v>104</v>
      </c>
      <c r="H4" s="347"/>
      <c r="I4" s="130" t="s">
        <v>0</v>
      </c>
      <c r="K4" s="351" t="s">
        <v>19</v>
      </c>
      <c r="L4" s="347"/>
      <c r="M4" s="345" t="s">
        <v>104</v>
      </c>
      <c r="N4" s="346"/>
      <c r="O4" s="130" t="s">
        <v>0</v>
      </c>
      <c r="Q4" s="357" t="s">
        <v>22</v>
      </c>
      <c r="R4" s="347"/>
      <c r="S4" s="130" t="s">
        <v>0</v>
      </c>
    </row>
    <row r="5" spans="1:19" x14ac:dyDescent="0.25">
      <c r="A5" s="348"/>
      <c r="B5" s="323"/>
      <c r="C5" s="323"/>
      <c r="D5" s="323"/>
      <c r="E5" s="352" t="s">
        <v>147</v>
      </c>
      <c r="F5" s="353"/>
      <c r="G5" s="354" t="str">
        <f>E5</f>
        <v>jan-fev</v>
      </c>
      <c r="H5" s="354"/>
      <c r="I5" s="131" t="s">
        <v>158</v>
      </c>
      <c r="K5" s="355" t="str">
        <f>E5</f>
        <v>jan-fev</v>
      </c>
      <c r="L5" s="354"/>
      <c r="M5" s="356" t="str">
        <f>E5</f>
        <v>jan-fev</v>
      </c>
      <c r="N5" s="344"/>
      <c r="O5" s="131" t="str">
        <f>I5</f>
        <v>2024/2023</v>
      </c>
      <c r="Q5" s="355" t="str">
        <f>E5</f>
        <v>jan-fev</v>
      </c>
      <c r="R5" s="353"/>
      <c r="S5" s="131" t="str">
        <f>O5</f>
        <v>2024/2023</v>
      </c>
    </row>
    <row r="6" spans="1:19" ht="15.75" thickBot="1" x14ac:dyDescent="0.3">
      <c r="A6" s="335"/>
      <c r="B6" s="358"/>
      <c r="C6" s="358"/>
      <c r="D6" s="358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56107.22</v>
      </c>
      <c r="F7" s="145">
        <v>51584.45</v>
      </c>
      <c r="G7" s="243">
        <f>E7/E15</f>
        <v>0.32115974003947639</v>
      </c>
      <c r="H7" s="244">
        <f>F7/F15</f>
        <v>0.34688350910924398</v>
      </c>
      <c r="I7" s="164">
        <f t="shared" ref="I7:I18" si="0">(F7-E7)/E7</f>
        <v>-8.0609411765544689E-2</v>
      </c>
      <c r="J7" s="1"/>
      <c r="K7" s="17">
        <v>7210.1610000000001</v>
      </c>
      <c r="L7" s="145">
        <v>7652.9639999999999</v>
      </c>
      <c r="M7" s="243">
        <f>K7/K15</f>
        <v>0.3184231876858743</v>
      </c>
      <c r="N7" s="244">
        <f>L7/L15</f>
        <v>0.36758419533265302</v>
      </c>
      <c r="O7" s="164">
        <f t="shared" ref="O7:O18" si="1">(L7-K7)/K7</f>
        <v>6.1413746516894685E-2</v>
      </c>
      <c r="P7" s="1"/>
      <c r="Q7" s="187">
        <f t="shared" ref="Q7:Q18" si="2">(K7/E7)*10</f>
        <v>1.2850683031524284</v>
      </c>
      <c r="R7" s="188">
        <f t="shared" ref="R7:R18" si="3">(L7/F7)*10</f>
        <v>1.4835796446409724</v>
      </c>
      <c r="S7" s="55">
        <f>(R7-Q7)/Q7</f>
        <v>0.15447532321945193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21861</v>
      </c>
      <c r="F8" s="181">
        <v>21274.690000000002</v>
      </c>
      <c r="G8" s="245">
        <f>E8/E7</f>
        <v>0.38962899961894387</v>
      </c>
      <c r="H8" s="246">
        <f>F8/F7</f>
        <v>0.41242448063321413</v>
      </c>
      <c r="I8" s="206">
        <f t="shared" si="0"/>
        <v>-2.6819907598005475E-2</v>
      </c>
      <c r="K8" s="180">
        <v>4435.0579999999991</v>
      </c>
      <c r="L8" s="181">
        <v>4861.6899999999996</v>
      </c>
      <c r="M8" s="250">
        <f>K8/K7</f>
        <v>0.61511220068456152</v>
      </c>
      <c r="N8" s="246">
        <f>L8/L7</f>
        <v>0.63526889712273571</v>
      </c>
      <c r="O8" s="207">
        <f t="shared" si="1"/>
        <v>9.6195359790108861E-2</v>
      </c>
      <c r="Q8" s="189">
        <f t="shared" si="2"/>
        <v>2.0287534879465712</v>
      </c>
      <c r="R8" s="190">
        <f t="shared" si="3"/>
        <v>2.2851989852731105</v>
      </c>
      <c r="S8" s="182">
        <f t="shared" ref="S8:S18" si="4">(R8-Q8)/Q8</f>
        <v>0.1264054498736088</v>
      </c>
    </row>
    <row r="9" spans="1:19" ht="24" customHeight="1" x14ac:dyDescent="0.25">
      <c r="A9" s="8"/>
      <c r="B9" t="s">
        <v>37</v>
      </c>
      <c r="E9" s="19">
        <v>14618.060000000003</v>
      </c>
      <c r="F9" s="140">
        <v>14689.389999999996</v>
      </c>
      <c r="G9" s="247">
        <f>E9/E7</f>
        <v>0.26053794859199941</v>
      </c>
      <c r="H9" s="215">
        <f>F9/F7</f>
        <v>0.28476391625770936</v>
      </c>
      <c r="I9" s="182">
        <f t="shared" si="0"/>
        <v>4.8795804641650559E-3</v>
      </c>
      <c r="K9" s="19">
        <v>1631.9580000000001</v>
      </c>
      <c r="L9" s="140">
        <v>1728.2630000000001</v>
      </c>
      <c r="M9" s="247">
        <f>K9/K7</f>
        <v>0.22634140901985408</v>
      </c>
      <c r="N9" s="215">
        <f>L9/L7</f>
        <v>0.2258292342679255</v>
      </c>
      <c r="O9" s="182">
        <f t="shared" si="1"/>
        <v>5.9011935356179546E-2</v>
      </c>
      <c r="Q9" s="189">
        <f t="shared" si="2"/>
        <v>1.1163984824251645</v>
      </c>
      <c r="R9" s="190">
        <f t="shared" si="3"/>
        <v>1.1765383041773694</v>
      </c>
      <c r="S9" s="182">
        <f t="shared" si="4"/>
        <v>5.3869494359722263E-2</v>
      </c>
    </row>
    <row r="10" spans="1:19" ht="24" customHeight="1" thickBot="1" x14ac:dyDescent="0.3">
      <c r="A10" s="8"/>
      <c r="B10" t="s">
        <v>36</v>
      </c>
      <c r="E10" s="19">
        <v>19628.16</v>
      </c>
      <c r="F10" s="140">
        <v>15620.369999999999</v>
      </c>
      <c r="G10" s="247">
        <f>E10/E7</f>
        <v>0.34983305178905671</v>
      </c>
      <c r="H10" s="215">
        <f>F10/F7</f>
        <v>0.30281160310907645</v>
      </c>
      <c r="I10" s="186">
        <f t="shared" si="0"/>
        <v>-0.20418572092340806</v>
      </c>
      <c r="K10" s="19">
        <v>1143.145</v>
      </c>
      <c r="L10" s="140">
        <v>1063.011</v>
      </c>
      <c r="M10" s="247">
        <f>K10/K7</f>
        <v>0.15854639029558423</v>
      </c>
      <c r="N10" s="215">
        <f>L10/L7</f>
        <v>0.13890186860933881</v>
      </c>
      <c r="O10" s="209">
        <f t="shared" si="1"/>
        <v>-7.009959366484568E-2</v>
      </c>
      <c r="Q10" s="189">
        <f t="shared" si="2"/>
        <v>0.58240048990837656</v>
      </c>
      <c r="R10" s="190">
        <f t="shared" si="3"/>
        <v>0.68052869426268403</v>
      </c>
      <c r="S10" s="182">
        <f t="shared" si="4"/>
        <v>0.16848922014084333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118594.69</v>
      </c>
      <c r="F11" s="145">
        <v>97123.829999999958</v>
      </c>
      <c r="G11" s="243">
        <f>E11/E15</f>
        <v>0.67884025996052366</v>
      </c>
      <c r="H11" s="244">
        <f>F11/F15</f>
        <v>0.65311649089075585</v>
      </c>
      <c r="I11" s="164">
        <f t="shared" si="0"/>
        <v>-0.18104402482101048</v>
      </c>
      <c r="J11" s="1"/>
      <c r="K11" s="17">
        <v>15433.168000000001</v>
      </c>
      <c r="L11" s="145">
        <v>13166.657999999999</v>
      </c>
      <c r="M11" s="243">
        <f>K11/K15</f>
        <v>0.68157681231412581</v>
      </c>
      <c r="N11" s="244">
        <f>L11/L15</f>
        <v>0.63241580466734693</v>
      </c>
      <c r="O11" s="164">
        <f t="shared" si="1"/>
        <v>-0.14685967262197896</v>
      </c>
      <c r="Q11" s="191">
        <f t="shared" si="2"/>
        <v>1.301337184658099</v>
      </c>
      <c r="R11" s="192">
        <f t="shared" si="3"/>
        <v>1.3556567940123454</v>
      </c>
      <c r="S11" s="57">
        <f t="shared" si="4"/>
        <v>4.1741379555305505E-2</v>
      </c>
    </row>
    <row r="12" spans="1:19" s="3" customFormat="1" ht="24" customHeight="1" x14ac:dyDescent="0.25">
      <c r="A12" s="46"/>
      <c r="B12" s="3" t="s">
        <v>33</v>
      </c>
      <c r="E12" s="31">
        <v>44794.450000000004</v>
      </c>
      <c r="F12" s="141">
        <v>46931.559999999969</v>
      </c>
      <c r="G12" s="247">
        <f>E12/E11</f>
        <v>0.37771041856933057</v>
      </c>
      <c r="H12" s="215">
        <f>F12/F11</f>
        <v>0.48321364591985294</v>
      </c>
      <c r="I12" s="206">
        <f t="shared" si="0"/>
        <v>4.7709258624672568E-2</v>
      </c>
      <c r="K12" s="31">
        <v>7912.6269999999986</v>
      </c>
      <c r="L12" s="141">
        <v>8623.5649999999987</v>
      </c>
      <c r="M12" s="247">
        <f>K12/K11</f>
        <v>0.51270270627521175</v>
      </c>
      <c r="N12" s="215">
        <f>L12/L11</f>
        <v>0.65495473490691403</v>
      </c>
      <c r="O12" s="206">
        <f t="shared" si="1"/>
        <v>8.9848542083431987E-2</v>
      </c>
      <c r="Q12" s="189">
        <f t="shared" si="2"/>
        <v>1.7664302162433065</v>
      </c>
      <c r="R12" s="190">
        <f t="shared" si="3"/>
        <v>1.8374767427292007</v>
      </c>
      <c r="S12" s="182">
        <f t="shared" si="4"/>
        <v>4.0220398084556019E-2</v>
      </c>
    </row>
    <row r="13" spans="1:19" ht="24" customHeight="1" x14ac:dyDescent="0.25">
      <c r="A13" s="8"/>
      <c r="B13" s="3" t="s">
        <v>37</v>
      </c>
      <c r="D13" s="3"/>
      <c r="E13" s="19">
        <v>14745.22</v>
      </c>
      <c r="F13" s="140">
        <v>12337.670000000002</v>
      </c>
      <c r="G13" s="247">
        <f>E13/E11</f>
        <v>0.12433288539309811</v>
      </c>
      <c r="H13" s="215">
        <f>F13/F11</f>
        <v>0.12703030759804271</v>
      </c>
      <c r="I13" s="182">
        <f t="shared" si="0"/>
        <v>-0.16327664151501284</v>
      </c>
      <c r="K13" s="19">
        <v>1357.3440000000005</v>
      </c>
      <c r="L13" s="140">
        <v>1132.0909999999997</v>
      </c>
      <c r="M13" s="247">
        <f>K13/K11</f>
        <v>8.7949797475152247E-2</v>
      </c>
      <c r="N13" s="215">
        <f>L13/L11</f>
        <v>8.5981651532226297E-2</v>
      </c>
      <c r="O13" s="182">
        <f t="shared" si="1"/>
        <v>-0.16595129900747396</v>
      </c>
      <c r="Q13" s="189">
        <f t="shared" si="2"/>
        <v>0.92053153496522977</v>
      </c>
      <c r="R13" s="190">
        <f t="shared" si="3"/>
        <v>0.91758897749737134</v>
      </c>
      <c r="S13" s="182">
        <f t="shared" si="4"/>
        <v>-3.196585185937793E-3</v>
      </c>
    </row>
    <row r="14" spans="1:19" ht="24" customHeight="1" thickBot="1" x14ac:dyDescent="0.3">
      <c r="A14" s="8"/>
      <c r="B14" t="s">
        <v>36</v>
      </c>
      <c r="E14" s="19">
        <v>59055.01999999999</v>
      </c>
      <c r="F14" s="140">
        <v>37854.599999999991</v>
      </c>
      <c r="G14" s="247">
        <f>E14/E11</f>
        <v>0.49795669603757126</v>
      </c>
      <c r="H14" s="215">
        <f>F14/F11</f>
        <v>0.38975604648210443</v>
      </c>
      <c r="I14" s="186">
        <f t="shared" si="0"/>
        <v>-0.35899437507598847</v>
      </c>
      <c r="K14" s="19">
        <v>6163.197000000001</v>
      </c>
      <c r="L14" s="140">
        <v>3411.0020000000004</v>
      </c>
      <c r="M14" s="247">
        <f>K14/K11</f>
        <v>0.39934749624963589</v>
      </c>
      <c r="N14" s="215">
        <f>L14/L11</f>
        <v>0.25906361356085961</v>
      </c>
      <c r="O14" s="209">
        <f t="shared" si="1"/>
        <v>-0.44655314441514693</v>
      </c>
      <c r="Q14" s="189">
        <f t="shared" si="2"/>
        <v>1.0436364258279824</v>
      </c>
      <c r="R14" s="190">
        <f t="shared" si="3"/>
        <v>0.90107992159473393</v>
      </c>
      <c r="S14" s="182">
        <f t="shared" si="4"/>
        <v>-0.13659594539367428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174701.91</v>
      </c>
      <c r="F15" s="145">
        <v>148708.27999999997</v>
      </c>
      <c r="G15" s="243">
        <f>G7+G11</f>
        <v>1</v>
      </c>
      <c r="H15" s="244">
        <f>H7+H11</f>
        <v>0.99999999999999978</v>
      </c>
      <c r="I15" s="164">
        <f t="shared" si="0"/>
        <v>-0.14878847060115161</v>
      </c>
      <c r="J15" s="1"/>
      <c r="K15" s="17">
        <v>22643.328999999998</v>
      </c>
      <c r="L15" s="145">
        <v>20819.621999999999</v>
      </c>
      <c r="M15" s="243">
        <f>M7+M11</f>
        <v>1</v>
      </c>
      <c r="N15" s="244">
        <f>N7+N11</f>
        <v>1</v>
      </c>
      <c r="O15" s="164">
        <f t="shared" si="1"/>
        <v>-8.0540586589542495E-2</v>
      </c>
      <c r="Q15" s="191">
        <f t="shared" si="2"/>
        <v>1.2961122749030047</v>
      </c>
      <c r="R15" s="192">
        <f t="shared" si="3"/>
        <v>1.4000311213336611</v>
      </c>
      <c r="S15" s="57">
        <f t="shared" si="4"/>
        <v>8.0177349171724518E-2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66655.450000000012</v>
      </c>
      <c r="F16" s="181">
        <f t="shared" ref="F16:F17" si="5">F8+F12</f>
        <v>68206.249999999971</v>
      </c>
      <c r="G16" s="245">
        <f>E16/E15</f>
        <v>0.38153818696086383</v>
      </c>
      <c r="H16" s="246">
        <f>F16/F15</f>
        <v>0.45865805185830932</v>
      </c>
      <c r="I16" s="207">
        <f t="shared" si="0"/>
        <v>2.3265914490112345E-2</v>
      </c>
      <c r="J16" s="3"/>
      <c r="K16" s="180">
        <f t="shared" ref="K16:L18" si="6">K8+K12</f>
        <v>12347.684999999998</v>
      </c>
      <c r="L16" s="181">
        <f t="shared" si="6"/>
        <v>13485.254999999997</v>
      </c>
      <c r="M16" s="250">
        <f>K16/K15</f>
        <v>0.54531226393433574</v>
      </c>
      <c r="N16" s="246">
        <f>L16/L15</f>
        <v>0.64771853206556762</v>
      </c>
      <c r="O16" s="207">
        <f t="shared" si="1"/>
        <v>9.2128200549333739E-2</v>
      </c>
      <c r="P16" s="3"/>
      <c r="Q16" s="189">
        <f t="shared" si="2"/>
        <v>1.8524644271398656</v>
      </c>
      <c r="R16" s="190">
        <f t="shared" si="3"/>
        <v>1.9771289288005136</v>
      </c>
      <c r="S16" s="182">
        <f t="shared" si="4"/>
        <v>6.7296569820304325E-2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29363.280000000002</v>
      </c>
      <c r="F17" s="140">
        <f t="shared" si="5"/>
        <v>27027.059999999998</v>
      </c>
      <c r="G17" s="248">
        <f>E17/E15</f>
        <v>0.16807646808211771</v>
      </c>
      <c r="H17" s="215">
        <f>F17/F15</f>
        <v>0.18174549527437209</v>
      </c>
      <c r="I17" s="182">
        <f t="shared" si="0"/>
        <v>-7.9562637416528553E-2</v>
      </c>
      <c r="K17" s="19">
        <f t="shared" si="6"/>
        <v>2989.3020000000006</v>
      </c>
      <c r="L17" s="140">
        <f t="shared" si="6"/>
        <v>2860.3539999999998</v>
      </c>
      <c r="M17" s="247">
        <f>K17/K15</f>
        <v>0.13201689557220145</v>
      </c>
      <c r="N17" s="215">
        <f>L17/L15</f>
        <v>0.13738741270134491</v>
      </c>
      <c r="O17" s="182">
        <f t="shared" si="1"/>
        <v>-4.3136491394981422E-2</v>
      </c>
      <c r="Q17" s="189">
        <f t="shared" si="2"/>
        <v>1.0180409000629358</v>
      </c>
      <c r="R17" s="190">
        <f t="shared" si="3"/>
        <v>1.0583296888377798</v>
      </c>
      <c r="S17" s="182">
        <f t="shared" si="4"/>
        <v>3.9574823341923998E-2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78683.179999999993</v>
      </c>
      <c r="F18" s="142">
        <f>F10+F14</f>
        <v>53474.969999999987</v>
      </c>
      <c r="G18" s="249">
        <f>E18/E15</f>
        <v>0.45038534495701843</v>
      </c>
      <c r="H18" s="221">
        <f>F18/F15</f>
        <v>0.35959645286731845</v>
      </c>
      <c r="I18" s="208">
        <f t="shared" si="0"/>
        <v>-0.32037609562806191</v>
      </c>
      <c r="K18" s="21">
        <f t="shared" si="6"/>
        <v>7306.3420000000006</v>
      </c>
      <c r="L18" s="142">
        <f t="shared" si="6"/>
        <v>4474.0130000000008</v>
      </c>
      <c r="M18" s="249">
        <f>K18/K15</f>
        <v>0.32267084049346284</v>
      </c>
      <c r="N18" s="221">
        <f>L18/L15</f>
        <v>0.21489405523308738</v>
      </c>
      <c r="O18" s="186">
        <f t="shared" si="1"/>
        <v>-0.38765349336234184</v>
      </c>
      <c r="Q18" s="193">
        <f t="shared" si="2"/>
        <v>0.92857736558181836</v>
      </c>
      <c r="R18" s="194">
        <f t="shared" si="3"/>
        <v>0.83665554183574142</v>
      </c>
      <c r="S18" s="186">
        <f t="shared" si="4"/>
        <v>-9.899210033886785E-2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topLeftCell="A18" workbookViewId="0">
      <selection activeCell="P53" sqref="P53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41</v>
      </c>
    </row>
    <row r="3" spans="1:16" ht="8.25" customHeight="1" thickBot="1" x14ac:dyDescent="0.3"/>
    <row r="4" spans="1:16" x14ac:dyDescent="0.25">
      <c r="A4" s="361" t="s">
        <v>3</v>
      </c>
      <c r="B4" s="349" t="s">
        <v>1</v>
      </c>
      <c r="C4" s="347"/>
      <c r="D4" s="349" t="s">
        <v>104</v>
      </c>
      <c r="E4" s="347"/>
      <c r="F4" s="130" t="s">
        <v>0</v>
      </c>
      <c r="H4" s="359" t="s">
        <v>19</v>
      </c>
      <c r="I4" s="360"/>
      <c r="J4" s="349" t="s">
        <v>104</v>
      </c>
      <c r="K4" s="350"/>
      <c r="L4" s="130" t="s">
        <v>0</v>
      </c>
      <c r="N4" s="357" t="s">
        <v>22</v>
      </c>
      <c r="O4" s="347"/>
      <c r="P4" s="130" t="s">
        <v>0</v>
      </c>
    </row>
    <row r="5" spans="1:16" x14ac:dyDescent="0.25">
      <c r="A5" s="362"/>
      <c r="B5" s="352" t="s">
        <v>147</v>
      </c>
      <c r="C5" s="354"/>
      <c r="D5" s="352" t="str">
        <f>B5</f>
        <v>jan-fev</v>
      </c>
      <c r="E5" s="354"/>
      <c r="F5" s="131" t="s">
        <v>158</v>
      </c>
      <c r="H5" s="355" t="str">
        <f>B5</f>
        <v>jan-fev</v>
      </c>
      <c r="I5" s="354"/>
      <c r="J5" s="352" t="str">
        <f>B5</f>
        <v>jan-fev</v>
      </c>
      <c r="K5" s="353"/>
      <c r="L5" s="131" t="str">
        <f>F5</f>
        <v>2024/2023</v>
      </c>
      <c r="N5" s="355" t="str">
        <f>B5</f>
        <v>jan-fev</v>
      </c>
      <c r="O5" s="353"/>
      <c r="P5" s="131" t="str">
        <f>F5</f>
        <v>2024/2023</v>
      </c>
    </row>
    <row r="6" spans="1:16" ht="19.5" customHeight="1" thickBot="1" x14ac:dyDescent="0.3">
      <c r="A6" s="363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169</v>
      </c>
      <c r="B7" s="39">
        <v>64506.98</v>
      </c>
      <c r="C7" s="147">
        <v>36718.399999999994</v>
      </c>
      <c r="D7" s="247">
        <f>B7/$B$33</f>
        <v>0.36924026760783563</v>
      </c>
      <c r="E7" s="246">
        <f>C7/$C$33</f>
        <v>0.2469156391291728</v>
      </c>
      <c r="F7" s="52">
        <f>(C7-B7)/B7</f>
        <v>-0.43078407949031267</v>
      </c>
      <c r="H7" s="39">
        <v>7058.3170000000018</v>
      </c>
      <c r="I7" s="147">
        <v>3273.0590000000002</v>
      </c>
      <c r="J7" s="247">
        <f>H7/$H$33</f>
        <v>0.31171728326696135</v>
      </c>
      <c r="K7" s="246">
        <f>I7/$I$33</f>
        <v>0.15721029901503494</v>
      </c>
      <c r="L7" s="52">
        <f>(I7-H7)/H7</f>
        <v>-0.53628336613388161</v>
      </c>
      <c r="N7" s="27">
        <f t="shared" ref="N7:N33" si="0">(H7/B7)*10</f>
        <v>1.0941943026940653</v>
      </c>
      <c r="O7" s="151">
        <f t="shared" ref="O7:O33" si="1">(I7/C7)*10</f>
        <v>0.89139477755022023</v>
      </c>
      <c r="P7" s="61">
        <f>(O7-N7)/N7</f>
        <v>-0.18534141938458568</v>
      </c>
    </row>
    <row r="8" spans="1:16" ht="20.100000000000001" customHeight="1" x14ac:dyDescent="0.25">
      <c r="A8" s="8" t="s">
        <v>161</v>
      </c>
      <c r="B8" s="19">
        <v>6579.82</v>
      </c>
      <c r="C8" s="140">
        <v>10788.03</v>
      </c>
      <c r="D8" s="247">
        <f t="shared" ref="D8:D32" si="2">B8/$B$33</f>
        <v>3.7663125720834995E-2</v>
      </c>
      <c r="E8" s="215">
        <f t="shared" ref="E8:E32" si="3">C8/$C$33</f>
        <v>7.2544918144436865E-2</v>
      </c>
      <c r="F8" s="52">
        <f t="shared" ref="F8:F33" si="4">(C8-B8)/B8</f>
        <v>0.63956308835196118</v>
      </c>
      <c r="H8" s="19">
        <v>1209.595</v>
      </c>
      <c r="I8" s="140">
        <v>2281.2440000000001</v>
      </c>
      <c r="J8" s="247">
        <f t="shared" ref="J8:J32" si="5">H8/$H$33</f>
        <v>5.3419486154178124E-2</v>
      </c>
      <c r="K8" s="215">
        <f t="shared" ref="K8:K32" si="6">I8/$I$33</f>
        <v>0.10957182603987718</v>
      </c>
      <c r="L8" s="52">
        <f t="shared" ref="L8:L33" si="7">(I8-H8)/H8</f>
        <v>0.88595686986139999</v>
      </c>
      <c r="N8" s="27">
        <f t="shared" si="0"/>
        <v>1.8383405625077893</v>
      </c>
      <c r="O8" s="152">
        <f t="shared" si="1"/>
        <v>2.1146066520022657</v>
      </c>
      <c r="P8" s="52">
        <f t="shared" ref="P8:P71" si="8">(O8-N8)/N8</f>
        <v>0.15028014674147508</v>
      </c>
    </row>
    <row r="9" spans="1:16" ht="20.100000000000001" customHeight="1" x14ac:dyDescent="0.25">
      <c r="A9" s="8" t="s">
        <v>159</v>
      </c>
      <c r="B9" s="19">
        <v>13923.480000000001</v>
      </c>
      <c r="C9" s="140">
        <v>12015.830000000002</v>
      </c>
      <c r="D9" s="247">
        <f t="shared" si="2"/>
        <v>7.9698499003245035E-2</v>
      </c>
      <c r="E9" s="215">
        <f t="shared" si="3"/>
        <v>8.0801351478209549E-2</v>
      </c>
      <c r="F9" s="52">
        <f t="shared" si="4"/>
        <v>-0.13700956944671874</v>
      </c>
      <c r="H9" s="19">
        <v>2019.643</v>
      </c>
      <c r="I9" s="140">
        <v>1801.5329999999999</v>
      </c>
      <c r="J9" s="247">
        <f t="shared" si="5"/>
        <v>8.9193731186787945E-2</v>
      </c>
      <c r="K9" s="215">
        <f t="shared" si="6"/>
        <v>8.6530533551473679E-2</v>
      </c>
      <c r="L9" s="52">
        <f t="shared" si="7"/>
        <v>-0.10799433365203659</v>
      </c>
      <c r="N9" s="27">
        <f t="shared" si="0"/>
        <v>1.4505303271883176</v>
      </c>
      <c r="O9" s="152">
        <f t="shared" si="1"/>
        <v>1.4992996738469166</v>
      </c>
      <c r="P9" s="52">
        <f t="shared" si="8"/>
        <v>3.362173526777109E-2</v>
      </c>
    </row>
    <row r="10" spans="1:16" ht="20.100000000000001" customHeight="1" x14ac:dyDescent="0.25">
      <c r="A10" s="8" t="s">
        <v>160</v>
      </c>
      <c r="B10" s="19">
        <v>4465.96</v>
      </c>
      <c r="C10" s="140">
        <v>5604.21</v>
      </c>
      <c r="D10" s="247">
        <f t="shared" si="2"/>
        <v>2.5563315249386803E-2</v>
      </c>
      <c r="E10" s="215">
        <f t="shared" si="3"/>
        <v>3.7685931139812785E-2</v>
      </c>
      <c r="F10" s="52">
        <f t="shared" si="4"/>
        <v>0.25487241265035959</v>
      </c>
      <c r="H10" s="19">
        <v>1295.0940000000001</v>
      </c>
      <c r="I10" s="140">
        <v>1671.2789999999998</v>
      </c>
      <c r="J10" s="247">
        <f t="shared" si="5"/>
        <v>5.7195388540262786E-2</v>
      </c>
      <c r="K10" s="215">
        <f t="shared" si="6"/>
        <v>8.0274223998879499E-2</v>
      </c>
      <c r="L10" s="52">
        <f t="shared" si="7"/>
        <v>0.29046926323494643</v>
      </c>
      <c r="N10" s="27">
        <f t="shared" si="0"/>
        <v>2.8999229728882483</v>
      </c>
      <c r="O10" s="152">
        <f t="shared" si="1"/>
        <v>2.9821848217679205</v>
      </c>
      <c r="P10" s="52">
        <f t="shared" si="8"/>
        <v>2.8366908241614974E-2</v>
      </c>
    </row>
    <row r="11" spans="1:16" ht="20.100000000000001" customHeight="1" x14ac:dyDescent="0.25">
      <c r="A11" s="8" t="s">
        <v>171</v>
      </c>
      <c r="B11" s="19">
        <v>6921.1100000000015</v>
      </c>
      <c r="C11" s="140">
        <v>9943.4599999999991</v>
      </c>
      <c r="D11" s="247">
        <f t="shared" si="2"/>
        <v>3.9616681924084303E-2</v>
      </c>
      <c r="E11" s="215">
        <f t="shared" si="3"/>
        <v>6.6865543734350219E-2</v>
      </c>
      <c r="F11" s="52">
        <f t="shared" si="4"/>
        <v>0.43668573393574106</v>
      </c>
      <c r="H11" s="19">
        <v>683.44299999999998</v>
      </c>
      <c r="I11" s="140">
        <v>1038.2339999999999</v>
      </c>
      <c r="J11" s="247">
        <f t="shared" si="5"/>
        <v>3.0182973537150829E-2</v>
      </c>
      <c r="K11" s="215">
        <f t="shared" si="6"/>
        <v>4.9868052359452048E-2</v>
      </c>
      <c r="L11" s="52">
        <f t="shared" si="7"/>
        <v>0.51912302854810122</v>
      </c>
      <c r="N11" s="27">
        <f t="shared" si="0"/>
        <v>0.987475997347246</v>
      </c>
      <c r="O11" s="152">
        <f t="shared" si="1"/>
        <v>1.0441375537287825</v>
      </c>
      <c r="P11" s="52">
        <f t="shared" si="8"/>
        <v>5.7380185983003117E-2</v>
      </c>
    </row>
    <row r="12" spans="1:16" ht="20.100000000000001" customHeight="1" x14ac:dyDescent="0.25">
      <c r="A12" s="8" t="s">
        <v>177</v>
      </c>
      <c r="B12" s="19">
        <v>861.66</v>
      </c>
      <c r="C12" s="140">
        <v>3030.3300000000004</v>
      </c>
      <c r="D12" s="247">
        <f t="shared" si="2"/>
        <v>4.9321727507157772E-3</v>
      </c>
      <c r="E12" s="215">
        <f t="shared" si="3"/>
        <v>2.0377681726935444E-2</v>
      </c>
      <c r="F12" s="52">
        <f t="shared" si="4"/>
        <v>2.5168511942065321</v>
      </c>
      <c r="H12" s="19">
        <v>259.48399999999998</v>
      </c>
      <c r="I12" s="140">
        <v>958.65</v>
      </c>
      <c r="J12" s="247">
        <f t="shared" si="5"/>
        <v>1.1459622390329618E-2</v>
      </c>
      <c r="K12" s="215">
        <f t="shared" si="6"/>
        <v>4.6045504572561395E-2</v>
      </c>
      <c r="L12" s="52">
        <f t="shared" si="7"/>
        <v>2.6944474418461253</v>
      </c>
      <c r="N12" s="27">
        <f t="shared" si="0"/>
        <v>3.0114430285727551</v>
      </c>
      <c r="O12" s="152">
        <f t="shared" si="1"/>
        <v>3.1635168447000819</v>
      </c>
      <c r="P12" s="52">
        <f t="shared" si="8"/>
        <v>5.0498652866563E-2</v>
      </c>
    </row>
    <row r="13" spans="1:16" ht="20.100000000000001" customHeight="1" x14ac:dyDescent="0.25">
      <c r="A13" s="8" t="s">
        <v>162</v>
      </c>
      <c r="B13" s="19">
        <v>4320.5200000000004</v>
      </c>
      <c r="C13" s="140">
        <v>4620.0700000000006</v>
      </c>
      <c r="D13" s="247">
        <f t="shared" si="2"/>
        <v>2.473081147195243E-2</v>
      </c>
      <c r="E13" s="215">
        <f t="shared" si="3"/>
        <v>3.1068007780064431E-2</v>
      </c>
      <c r="F13" s="52">
        <f t="shared" si="4"/>
        <v>6.9331932267412286E-2</v>
      </c>
      <c r="H13" s="19">
        <v>819.87899999999991</v>
      </c>
      <c r="I13" s="140">
        <v>928.86299999999994</v>
      </c>
      <c r="J13" s="247">
        <f t="shared" si="5"/>
        <v>3.6208412641091772E-2</v>
      </c>
      <c r="K13" s="215">
        <f t="shared" si="6"/>
        <v>4.4614786954345273E-2</v>
      </c>
      <c r="L13" s="52">
        <f t="shared" si="7"/>
        <v>0.13292693190092691</v>
      </c>
      <c r="N13" s="27">
        <f t="shared" si="0"/>
        <v>1.8976396359697438</v>
      </c>
      <c r="O13" s="152">
        <f t="shared" si="1"/>
        <v>2.0104955119727617</v>
      </c>
      <c r="P13" s="52">
        <f t="shared" si="8"/>
        <v>5.9471710994983253E-2</v>
      </c>
    </row>
    <row r="14" spans="1:16" ht="20.100000000000001" customHeight="1" x14ac:dyDescent="0.25">
      <c r="A14" s="8" t="s">
        <v>182</v>
      </c>
      <c r="B14" s="19">
        <v>10532.27</v>
      </c>
      <c r="C14" s="140">
        <v>13275.830000000002</v>
      </c>
      <c r="D14" s="247">
        <f t="shared" si="2"/>
        <v>6.0287091308847178E-2</v>
      </c>
      <c r="E14" s="215">
        <f t="shared" si="3"/>
        <v>8.9274316130883893E-2</v>
      </c>
      <c r="F14" s="52">
        <f t="shared" si="4"/>
        <v>0.26049085334880334</v>
      </c>
      <c r="H14" s="19">
        <v>774.33500000000004</v>
      </c>
      <c r="I14" s="140">
        <v>897.65</v>
      </c>
      <c r="J14" s="247">
        <f t="shared" si="5"/>
        <v>3.4197047616099208E-2</v>
      </c>
      <c r="K14" s="215">
        <f t="shared" si="6"/>
        <v>4.3115576257820622E-2</v>
      </c>
      <c r="L14" s="52">
        <f t="shared" si="7"/>
        <v>0.15925277819031805</v>
      </c>
      <c r="N14" s="27">
        <f t="shared" si="0"/>
        <v>0.73520238277218486</v>
      </c>
      <c r="O14" s="152">
        <f t="shared" si="1"/>
        <v>0.67615358135800163</v>
      </c>
      <c r="P14" s="52">
        <f t="shared" si="8"/>
        <v>-8.0316390150330236E-2</v>
      </c>
    </row>
    <row r="15" spans="1:16" ht="20.100000000000001" customHeight="1" x14ac:dyDescent="0.25">
      <c r="A15" s="8" t="s">
        <v>165</v>
      </c>
      <c r="B15" s="19">
        <v>8187.6</v>
      </c>
      <c r="C15" s="140">
        <v>9130.4</v>
      </c>
      <c r="D15" s="247">
        <f t="shared" si="2"/>
        <v>4.6866116117448293E-2</v>
      </c>
      <c r="E15" s="215">
        <f t="shared" si="3"/>
        <v>6.1398060686331642E-2</v>
      </c>
      <c r="F15" s="52">
        <f t="shared" si="4"/>
        <v>0.11514973862914642</v>
      </c>
      <c r="H15" s="19">
        <v>904.16099999999983</v>
      </c>
      <c r="I15" s="140">
        <v>839.85900000000004</v>
      </c>
      <c r="J15" s="247">
        <f t="shared" si="5"/>
        <v>3.9930568513136908E-2</v>
      </c>
      <c r="K15" s="215">
        <f t="shared" si="6"/>
        <v>4.0339781385079897E-2</v>
      </c>
      <c r="L15" s="52">
        <f t="shared" si="7"/>
        <v>-7.1117865070490546E-2</v>
      </c>
      <c r="N15" s="27">
        <f t="shared" si="0"/>
        <v>1.1043052909277442</v>
      </c>
      <c r="O15" s="152">
        <f t="shared" si="1"/>
        <v>0.91984907561552631</v>
      </c>
      <c r="P15" s="52">
        <f t="shared" si="8"/>
        <v>-0.16703371506737358</v>
      </c>
    </row>
    <row r="16" spans="1:16" ht="20.100000000000001" customHeight="1" x14ac:dyDescent="0.25">
      <c r="A16" s="8" t="s">
        <v>167</v>
      </c>
      <c r="B16" s="19">
        <v>5141.619999999999</v>
      </c>
      <c r="C16" s="140">
        <v>4340.99</v>
      </c>
      <c r="D16" s="247">
        <f t="shared" si="2"/>
        <v>2.9430817327641121E-2</v>
      </c>
      <c r="E16" s="215">
        <f t="shared" si="3"/>
        <v>2.9191313355248268E-2</v>
      </c>
      <c r="F16" s="52">
        <f t="shared" si="4"/>
        <v>-0.15571551378748319</v>
      </c>
      <c r="H16" s="19">
        <v>930.47299999999996</v>
      </c>
      <c r="I16" s="140">
        <v>823.33</v>
      </c>
      <c r="J16" s="247">
        <f t="shared" si="5"/>
        <v>4.109258846170543E-2</v>
      </c>
      <c r="K16" s="215">
        <f t="shared" si="6"/>
        <v>3.9545866875008578E-2</v>
      </c>
      <c r="L16" s="52">
        <f t="shared" si="7"/>
        <v>-0.11514896187208003</v>
      </c>
      <c r="N16" s="27">
        <f t="shared" si="0"/>
        <v>1.8096883861506687</v>
      </c>
      <c r="O16" s="152">
        <f t="shared" si="1"/>
        <v>1.8966410887838949</v>
      </c>
      <c r="P16" s="52">
        <f t="shared" si="8"/>
        <v>4.8048439332796157E-2</v>
      </c>
    </row>
    <row r="17" spans="1:16" ht="20.100000000000001" customHeight="1" x14ac:dyDescent="0.25">
      <c r="A17" s="8" t="s">
        <v>170</v>
      </c>
      <c r="B17" s="19">
        <v>2559.0399999999995</v>
      </c>
      <c r="C17" s="140">
        <v>3340.64</v>
      </c>
      <c r="D17" s="247">
        <f t="shared" si="2"/>
        <v>1.464803676159007E-2</v>
      </c>
      <c r="E17" s="215">
        <f t="shared" si="3"/>
        <v>2.2464384632785741E-2</v>
      </c>
      <c r="F17" s="52">
        <f t="shared" si="4"/>
        <v>0.30542703513817704</v>
      </c>
      <c r="H17" s="19">
        <v>443.58200000000005</v>
      </c>
      <c r="I17" s="140">
        <v>592.1</v>
      </c>
      <c r="J17" s="247">
        <f t="shared" si="5"/>
        <v>1.9589964002201268E-2</v>
      </c>
      <c r="K17" s="215">
        <f t="shared" si="6"/>
        <v>2.8439517297672356E-2</v>
      </c>
      <c r="L17" s="52">
        <f t="shared" si="7"/>
        <v>0.33481520891289535</v>
      </c>
      <c r="N17" s="27">
        <f t="shared" si="0"/>
        <v>1.7333922095785925</v>
      </c>
      <c r="O17" s="152">
        <f t="shared" si="1"/>
        <v>1.7724148666123858</v>
      </c>
      <c r="P17" s="52">
        <f t="shared" si="8"/>
        <v>2.2512306688674988E-2</v>
      </c>
    </row>
    <row r="18" spans="1:16" ht="20.100000000000001" customHeight="1" x14ac:dyDescent="0.25">
      <c r="A18" s="8" t="s">
        <v>168</v>
      </c>
      <c r="B18" s="19">
        <v>4925.49</v>
      </c>
      <c r="C18" s="140">
        <v>3746.73</v>
      </c>
      <c r="D18" s="247">
        <f t="shared" si="2"/>
        <v>2.8193681454312666E-2</v>
      </c>
      <c r="E18" s="215">
        <f t="shared" si="3"/>
        <v>2.5195167343741717E-2</v>
      </c>
      <c r="F18" s="52">
        <f t="shared" si="4"/>
        <v>-0.23931832162891403</v>
      </c>
      <c r="H18" s="19">
        <v>669.16</v>
      </c>
      <c r="I18" s="140">
        <v>515.46699999999998</v>
      </c>
      <c r="J18" s="247">
        <f t="shared" si="5"/>
        <v>2.9552191729405156E-2</v>
      </c>
      <c r="K18" s="215">
        <f t="shared" si="6"/>
        <v>2.4758710796958749E-2</v>
      </c>
      <c r="L18" s="52">
        <f t="shared" si="7"/>
        <v>-0.22968049494889115</v>
      </c>
      <c r="N18" s="27">
        <f t="shared" si="0"/>
        <v>1.3585653407072189</v>
      </c>
      <c r="O18" s="152">
        <f t="shared" si="1"/>
        <v>1.3757783453838413</v>
      </c>
      <c r="P18" s="52">
        <f t="shared" si="8"/>
        <v>1.2669986610774195E-2</v>
      </c>
    </row>
    <row r="19" spans="1:16" ht="20.100000000000001" customHeight="1" x14ac:dyDescent="0.25">
      <c r="A19" s="8" t="s">
        <v>196</v>
      </c>
      <c r="B19" s="19">
        <v>3126.8100000000004</v>
      </c>
      <c r="C19" s="140">
        <v>4739.170000000001</v>
      </c>
      <c r="D19" s="247">
        <f t="shared" si="2"/>
        <v>1.7897972609458024E-2</v>
      </c>
      <c r="E19" s="215">
        <f t="shared" si="3"/>
        <v>3.1868904676995796E-2</v>
      </c>
      <c r="F19" s="52">
        <f t="shared" si="4"/>
        <v>0.51565653173681814</v>
      </c>
      <c r="H19" s="19">
        <v>276.69299999999998</v>
      </c>
      <c r="I19" s="140">
        <v>460.488</v>
      </c>
      <c r="J19" s="247">
        <f t="shared" si="5"/>
        <v>1.2219625479981322E-2</v>
      </c>
      <c r="K19" s="215">
        <f t="shared" si="6"/>
        <v>2.2117980816366404E-2</v>
      </c>
      <c r="L19" s="52">
        <f t="shared" si="7"/>
        <v>0.66425605273714916</v>
      </c>
      <c r="N19" s="27">
        <f t="shared" si="0"/>
        <v>0.88490506298751748</v>
      </c>
      <c r="O19" s="152">
        <f t="shared" si="1"/>
        <v>0.97166381454980488</v>
      </c>
      <c r="P19" s="52">
        <f t="shared" si="8"/>
        <v>9.8043005053425974E-2</v>
      </c>
    </row>
    <row r="20" spans="1:16" ht="20.100000000000001" customHeight="1" x14ac:dyDescent="0.25">
      <c r="A20" s="8" t="s">
        <v>163</v>
      </c>
      <c r="B20" s="19">
        <v>1956.6699999999998</v>
      </c>
      <c r="C20" s="140">
        <v>1600.7300000000002</v>
      </c>
      <c r="D20" s="247">
        <f t="shared" si="2"/>
        <v>1.12000492725008E-2</v>
      </c>
      <c r="E20" s="215">
        <f t="shared" si="3"/>
        <v>1.0764229133710645E-2</v>
      </c>
      <c r="F20" s="52">
        <f t="shared" si="4"/>
        <v>-0.1819111040696692</v>
      </c>
      <c r="H20" s="19">
        <v>460.97200000000004</v>
      </c>
      <c r="I20" s="140">
        <v>390.97500000000002</v>
      </c>
      <c r="J20" s="247">
        <f t="shared" si="5"/>
        <v>2.035796061612672E-2</v>
      </c>
      <c r="K20" s="215">
        <f t="shared" si="6"/>
        <v>1.8779159391078281E-2</v>
      </c>
      <c r="L20" s="52">
        <f t="shared" si="7"/>
        <v>-0.15184653297814185</v>
      </c>
      <c r="N20" s="27">
        <f t="shared" si="0"/>
        <v>2.3559005862000242</v>
      </c>
      <c r="O20" s="152">
        <f t="shared" si="1"/>
        <v>2.4424793687879904</v>
      </c>
      <c r="P20" s="52">
        <f t="shared" si="8"/>
        <v>3.6749760620253695E-2</v>
      </c>
    </row>
    <row r="21" spans="1:16" ht="20.100000000000001" customHeight="1" x14ac:dyDescent="0.25">
      <c r="A21" s="8" t="s">
        <v>175</v>
      </c>
      <c r="B21" s="19">
        <v>3628.1600000000003</v>
      </c>
      <c r="C21" s="140">
        <v>2793.01</v>
      </c>
      <c r="D21" s="247">
        <f t="shared" si="2"/>
        <v>2.0767717994611513E-2</v>
      </c>
      <c r="E21" s="215">
        <f t="shared" si="3"/>
        <v>1.8781805559179351E-2</v>
      </c>
      <c r="F21" s="52">
        <f t="shared" si="4"/>
        <v>-0.23018554859763626</v>
      </c>
      <c r="H21" s="19">
        <v>456.23</v>
      </c>
      <c r="I21" s="140">
        <v>373.16900000000004</v>
      </c>
      <c r="J21" s="247">
        <f t="shared" si="5"/>
        <v>2.0148539112777985E-2</v>
      </c>
      <c r="K21" s="215">
        <f t="shared" si="6"/>
        <v>1.7923908512844276E-2</v>
      </c>
      <c r="L21" s="52">
        <f t="shared" si="7"/>
        <v>-0.18205948753917975</v>
      </c>
      <c r="N21" s="27">
        <f t="shared" si="0"/>
        <v>1.2574693508555301</v>
      </c>
      <c r="O21" s="152">
        <f t="shared" si="1"/>
        <v>1.3360818615042551</v>
      </c>
      <c r="P21" s="52">
        <f t="shared" si="8"/>
        <v>6.2516442723029614E-2</v>
      </c>
    </row>
    <row r="22" spans="1:16" ht="20.100000000000001" customHeight="1" x14ac:dyDescent="0.25">
      <c r="A22" s="8" t="s">
        <v>164</v>
      </c>
      <c r="B22" s="19">
        <v>8926.33</v>
      </c>
      <c r="C22" s="140">
        <v>1499.1299999999999</v>
      </c>
      <c r="D22" s="247">
        <f t="shared" si="2"/>
        <v>5.1094633138241023E-2</v>
      </c>
      <c r="E22" s="215">
        <f t="shared" si="3"/>
        <v>1.0081012301399758E-2</v>
      </c>
      <c r="F22" s="52">
        <f t="shared" si="4"/>
        <v>-0.83205527915727961</v>
      </c>
      <c r="H22" s="19">
        <v>574.21</v>
      </c>
      <c r="I22" s="140">
        <v>299.077</v>
      </c>
      <c r="J22" s="247">
        <f t="shared" si="5"/>
        <v>2.5358903719501669E-2</v>
      </c>
      <c r="K22" s="215">
        <f t="shared" si="6"/>
        <v>1.4365150337503723E-2</v>
      </c>
      <c r="L22" s="52">
        <f t="shared" si="7"/>
        <v>-0.47915048501419344</v>
      </c>
      <c r="N22" s="27">
        <f t="shared" si="0"/>
        <v>0.64327668817980077</v>
      </c>
      <c r="O22" s="152">
        <f t="shared" si="1"/>
        <v>1.9950037688526012</v>
      </c>
      <c r="P22" s="52">
        <f t="shared" si="8"/>
        <v>2.1013151968830281</v>
      </c>
    </row>
    <row r="23" spans="1:16" ht="20.100000000000001" customHeight="1" x14ac:dyDescent="0.25">
      <c r="A23" s="8" t="s">
        <v>166</v>
      </c>
      <c r="B23" s="19">
        <v>2468.7099999999996</v>
      </c>
      <c r="C23" s="140">
        <v>1232.03</v>
      </c>
      <c r="D23" s="247">
        <f t="shared" si="2"/>
        <v>1.4130984601141452E-2</v>
      </c>
      <c r="E23" s="215">
        <f t="shared" si="3"/>
        <v>8.2848782865352199E-3</v>
      </c>
      <c r="F23" s="52">
        <f t="shared" si="4"/>
        <v>-0.50094178741123896</v>
      </c>
      <c r="H23" s="19">
        <v>502.66399999999999</v>
      </c>
      <c r="I23" s="140">
        <v>260.613</v>
      </c>
      <c r="J23" s="247">
        <f t="shared" si="5"/>
        <v>2.2199209312376282E-2</v>
      </c>
      <c r="K23" s="215">
        <f t="shared" si="6"/>
        <v>1.2517662424418655E-2</v>
      </c>
      <c r="L23" s="52">
        <f t="shared" si="7"/>
        <v>-0.48153637419827161</v>
      </c>
      <c r="N23" s="27">
        <f t="shared" si="0"/>
        <v>2.0361403324003229</v>
      </c>
      <c r="O23" s="152">
        <f t="shared" si="1"/>
        <v>2.1153137504768553</v>
      </c>
      <c r="P23" s="52">
        <f t="shared" si="8"/>
        <v>3.8884067476428863E-2</v>
      </c>
    </row>
    <row r="24" spans="1:16" ht="20.100000000000001" customHeight="1" x14ac:dyDescent="0.25">
      <c r="A24" s="8" t="s">
        <v>178</v>
      </c>
      <c r="B24" s="19">
        <v>1206.02</v>
      </c>
      <c r="C24" s="140">
        <v>905.23</v>
      </c>
      <c r="D24" s="247">
        <f t="shared" si="2"/>
        <v>6.9033017440965593E-3</v>
      </c>
      <c r="E24" s="215">
        <f t="shared" si="3"/>
        <v>6.0872871369368258E-3</v>
      </c>
      <c r="F24" s="52">
        <f t="shared" si="4"/>
        <v>-0.2494071408434354</v>
      </c>
      <c r="H24" s="19">
        <v>306.88099999999997</v>
      </c>
      <c r="I24" s="140">
        <v>239.58600000000001</v>
      </c>
      <c r="J24" s="247">
        <f t="shared" si="5"/>
        <v>1.355282167211367E-2</v>
      </c>
      <c r="K24" s="215">
        <f t="shared" si="6"/>
        <v>1.1507701724843994E-2</v>
      </c>
      <c r="L24" s="52">
        <f t="shared" si="7"/>
        <v>-0.21928695487827518</v>
      </c>
      <c r="N24" s="27">
        <f t="shared" si="0"/>
        <v>2.5445763751844908</v>
      </c>
      <c r="O24" s="152">
        <f t="shared" si="1"/>
        <v>2.6466864774698147</v>
      </c>
      <c r="P24" s="52">
        <f t="shared" si="8"/>
        <v>4.0128527200493466E-2</v>
      </c>
    </row>
    <row r="25" spans="1:16" ht="20.100000000000001" customHeight="1" x14ac:dyDescent="0.25">
      <c r="A25" s="8" t="s">
        <v>173</v>
      </c>
      <c r="B25" s="19">
        <v>2186.48</v>
      </c>
      <c r="C25" s="140">
        <v>1839.35</v>
      </c>
      <c r="D25" s="247">
        <f t="shared" si="2"/>
        <v>1.2515489956578038E-2</v>
      </c>
      <c r="E25" s="215">
        <f t="shared" si="3"/>
        <v>1.2368847249124256E-2</v>
      </c>
      <c r="F25" s="52">
        <f t="shared" si="4"/>
        <v>-0.1587620284658447</v>
      </c>
      <c r="H25" s="19">
        <v>304.71499999999997</v>
      </c>
      <c r="I25" s="140">
        <v>213.27499999999998</v>
      </c>
      <c r="J25" s="247">
        <f t="shared" si="5"/>
        <v>1.3457164359533881E-2</v>
      </c>
      <c r="K25" s="215">
        <f t="shared" si="6"/>
        <v>1.0243941988956376E-2</v>
      </c>
      <c r="L25" s="52">
        <f t="shared" si="7"/>
        <v>-0.30008368475460678</v>
      </c>
      <c r="N25" s="27">
        <f t="shared" si="0"/>
        <v>1.3936326881563059</v>
      </c>
      <c r="O25" s="152">
        <f t="shared" si="1"/>
        <v>1.159512871394786</v>
      </c>
      <c r="P25" s="52">
        <f t="shared" si="8"/>
        <v>-0.16799248378082082</v>
      </c>
    </row>
    <row r="26" spans="1:16" ht="20.100000000000001" customHeight="1" x14ac:dyDescent="0.25">
      <c r="A26" s="8" t="s">
        <v>200</v>
      </c>
      <c r="B26" s="19">
        <v>1092.8799999999999</v>
      </c>
      <c r="C26" s="140">
        <v>1179.77</v>
      </c>
      <c r="D26" s="247">
        <f t="shared" si="2"/>
        <v>6.2556843253745772E-3</v>
      </c>
      <c r="E26" s="215">
        <f t="shared" si="3"/>
        <v>7.9334519907028698E-3</v>
      </c>
      <c r="F26" s="52">
        <f t="shared" si="4"/>
        <v>7.9505526681794988E-2</v>
      </c>
      <c r="H26" s="19">
        <v>210.24400000000003</v>
      </c>
      <c r="I26" s="140">
        <v>180.55499999999998</v>
      </c>
      <c r="J26" s="247">
        <f t="shared" si="5"/>
        <v>9.2850304829294322E-3</v>
      </c>
      <c r="K26" s="215">
        <f t="shared" si="6"/>
        <v>8.6723476535741119E-3</v>
      </c>
      <c r="L26" s="52">
        <f t="shared" si="7"/>
        <v>-0.14121211544681439</v>
      </c>
      <c r="N26" s="27">
        <f t="shared" si="0"/>
        <v>1.9237610716638611</v>
      </c>
      <c r="O26" s="152">
        <f t="shared" si="1"/>
        <v>1.5304254219042692</v>
      </c>
      <c r="P26" s="52">
        <f t="shared" si="8"/>
        <v>-0.20446179910449891</v>
      </c>
    </row>
    <row r="27" spans="1:16" ht="20.100000000000001" customHeight="1" x14ac:dyDescent="0.25">
      <c r="A27" s="8" t="s">
        <v>197</v>
      </c>
      <c r="B27" s="19">
        <v>56.29</v>
      </c>
      <c r="C27" s="140">
        <v>715.43000000000006</v>
      </c>
      <c r="D27" s="247">
        <f t="shared" si="2"/>
        <v>3.2220597931642537E-4</v>
      </c>
      <c r="E27" s="215">
        <f t="shared" si="3"/>
        <v>4.8109627789387375E-3</v>
      </c>
      <c r="F27" s="52">
        <f t="shared" si="4"/>
        <v>11.709717534197905</v>
      </c>
      <c r="H27" s="19">
        <v>15.599</v>
      </c>
      <c r="I27" s="140">
        <v>179.369</v>
      </c>
      <c r="J27" s="247">
        <f t="shared" si="5"/>
        <v>6.8890047042111167E-4</v>
      </c>
      <c r="K27" s="215">
        <f t="shared" si="6"/>
        <v>8.6153821620776772E-3</v>
      </c>
      <c r="L27" s="52">
        <f t="shared" si="7"/>
        <v>10.498749919866659</v>
      </c>
      <c r="N27" s="27">
        <f t="shared" si="0"/>
        <v>2.7711849351572218</v>
      </c>
      <c r="O27" s="152">
        <f t="shared" si="1"/>
        <v>2.507149546426624</v>
      </c>
      <c r="P27" s="52">
        <f t="shared" si="8"/>
        <v>-9.5278877053947983E-2</v>
      </c>
    </row>
    <row r="28" spans="1:16" ht="20.100000000000001" customHeight="1" x14ac:dyDescent="0.25">
      <c r="A28" s="8" t="s">
        <v>198</v>
      </c>
      <c r="B28" s="19">
        <v>6024.5</v>
      </c>
      <c r="C28" s="140">
        <v>4248.5199999999995</v>
      </c>
      <c r="D28" s="247">
        <f t="shared" si="2"/>
        <v>3.4484454119591487E-2</v>
      </c>
      <c r="E28" s="215">
        <f t="shared" si="3"/>
        <v>2.8569491893793666E-2</v>
      </c>
      <c r="F28" s="52">
        <f t="shared" ref="F28:F29" si="9">(C28-B28)/B28</f>
        <v>-0.29479292887376551</v>
      </c>
      <c r="H28" s="19">
        <v>229.261</v>
      </c>
      <c r="I28" s="140">
        <v>170.41200000000001</v>
      </c>
      <c r="J28" s="247">
        <f t="shared" si="5"/>
        <v>1.0124880489083561E-2</v>
      </c>
      <c r="K28" s="215">
        <f t="shared" si="6"/>
        <v>8.1851630159279539E-3</v>
      </c>
      <c r="L28" s="52">
        <f t="shared" ref="L28" si="10">(I28-H28)/H28</f>
        <v>-0.25668997343638905</v>
      </c>
      <c r="N28" s="27">
        <f t="shared" si="0"/>
        <v>0.3805477632998589</v>
      </c>
      <c r="O28" s="152">
        <f t="shared" si="1"/>
        <v>0.40110909210736923</v>
      </c>
      <c r="P28" s="52">
        <f t="shared" ref="P28" si="11">(O28-N28)/N28</f>
        <v>5.4030875465450282E-2</v>
      </c>
    </row>
    <row r="29" spans="1:16" ht="20.100000000000001" customHeight="1" x14ac:dyDescent="0.25">
      <c r="A29" s="8" t="s">
        <v>188</v>
      </c>
      <c r="B29" s="19">
        <v>213.84</v>
      </c>
      <c r="C29" s="140">
        <v>532.42999999999995</v>
      </c>
      <c r="D29" s="247">
        <f t="shared" si="2"/>
        <v>1.2240278311782626E-3</v>
      </c>
      <c r="E29" s="215">
        <f t="shared" si="3"/>
        <v>3.5803655317646057E-3</v>
      </c>
      <c r="F29" s="52">
        <f t="shared" si="9"/>
        <v>1.4898522259633367</v>
      </c>
      <c r="H29" s="19">
        <v>64.266000000000005</v>
      </c>
      <c r="I29" s="140">
        <v>169.85199999999998</v>
      </c>
      <c r="J29" s="247">
        <f t="shared" si="5"/>
        <v>2.8381869114740151E-3</v>
      </c>
      <c r="K29" s="215">
        <f t="shared" si="6"/>
        <v>8.1582653133663984E-3</v>
      </c>
      <c r="L29" s="52">
        <f t="shared" ref="L29:L32" si="12">(I29-H29)/H29</f>
        <v>1.6429527277253908</v>
      </c>
      <c r="N29" s="27">
        <f t="shared" ref="N29:N30" si="13">(H29/B29)*10</f>
        <v>3.0053310886644224</v>
      </c>
      <c r="O29" s="152">
        <f t="shared" ref="O29:O30" si="14">(I29/C29)*10</f>
        <v>3.1901282797738668</v>
      </c>
      <c r="P29" s="52">
        <f t="shared" ref="P29:P30" si="15">(O29-N29)/N29</f>
        <v>6.1489794520965327E-2</v>
      </c>
    </row>
    <row r="30" spans="1:16" ht="20.100000000000001" customHeight="1" x14ac:dyDescent="0.25">
      <c r="A30" s="8" t="s">
        <v>180</v>
      </c>
      <c r="B30" s="19">
        <v>483.48</v>
      </c>
      <c r="C30" s="140">
        <v>741.71999999999991</v>
      </c>
      <c r="D30" s="247">
        <f t="shared" si="2"/>
        <v>2.7674568640949607E-3</v>
      </c>
      <c r="E30" s="215">
        <f t="shared" si="3"/>
        <v>4.9877518588742993E-3</v>
      </c>
      <c r="F30" s="52">
        <f t="shared" si="4"/>
        <v>0.534127575080665</v>
      </c>
      <c r="H30" s="19">
        <v>92.825000000000003</v>
      </c>
      <c r="I30" s="140">
        <v>157.66999999999999</v>
      </c>
      <c r="J30" s="247">
        <f t="shared" si="5"/>
        <v>4.0994413851426171E-3</v>
      </c>
      <c r="K30" s="215">
        <f t="shared" si="6"/>
        <v>7.5731442194291506E-3</v>
      </c>
      <c r="L30" s="52">
        <f t="shared" si="12"/>
        <v>0.69857258281712886</v>
      </c>
      <c r="N30" s="27">
        <f t="shared" si="13"/>
        <v>1.9199346405228759</v>
      </c>
      <c r="O30" s="152">
        <f t="shared" si="14"/>
        <v>2.125734778622661</v>
      </c>
      <c r="P30" s="52">
        <f t="shared" si="15"/>
        <v>0.10719122086559021</v>
      </c>
    </row>
    <row r="31" spans="1:16" ht="20.100000000000001" customHeight="1" x14ac:dyDescent="0.25">
      <c r="A31" s="8" t="s">
        <v>206</v>
      </c>
      <c r="B31" s="19">
        <v>664.87000000000012</v>
      </c>
      <c r="C31" s="140">
        <v>494.77</v>
      </c>
      <c r="D31" s="247">
        <f t="shared" si="2"/>
        <v>3.8057397311798149E-3</v>
      </c>
      <c r="E31" s="215">
        <f t="shared" si="3"/>
        <v>3.327118032701339E-3</v>
      </c>
      <c r="F31" s="52">
        <f t="shared" si="4"/>
        <v>-0.25583948741859325</v>
      </c>
      <c r="H31" s="19">
        <v>148.393</v>
      </c>
      <c r="I31" s="140">
        <v>145.012</v>
      </c>
      <c r="J31" s="247">
        <f t="shared" si="5"/>
        <v>6.5534975003013023E-3</v>
      </c>
      <c r="K31" s="215">
        <f t="shared" si="6"/>
        <v>6.9651600783145811E-3</v>
      </c>
      <c r="L31" s="52">
        <f t="shared" si="12"/>
        <v>-2.2784093589320254E-2</v>
      </c>
      <c r="N31" s="27">
        <f t="shared" ref="N31:N32" si="16">(H31/B31)*10</f>
        <v>2.2319099974431089</v>
      </c>
      <c r="O31" s="152">
        <f t="shared" ref="O31:O32" si="17">(I31/C31)*10</f>
        <v>2.930897184550397</v>
      </c>
      <c r="P31" s="52">
        <f t="shared" ref="P31:P32" si="18">(O31-N31)/N31</f>
        <v>0.31317893100889038</v>
      </c>
    </row>
    <row r="32" spans="1:16" ht="20.100000000000001" customHeight="1" thickBot="1" x14ac:dyDescent="0.3">
      <c r="A32" s="8" t="s">
        <v>17</v>
      </c>
      <c r="B32" s="19">
        <f>B33-SUM(B7:B31)</f>
        <v>9741.3199999999488</v>
      </c>
      <c r="C32" s="140">
        <f>C33-SUM(C7:C31)</f>
        <v>9632.0700000000943</v>
      </c>
      <c r="D32" s="247">
        <f t="shared" si="2"/>
        <v>5.5759665134742661E-2</v>
      </c>
      <c r="E32" s="215">
        <f t="shared" si="3"/>
        <v>6.4771578287369694E-2</v>
      </c>
      <c r="F32" s="52">
        <f t="shared" si="4"/>
        <v>-1.1215112530935751E-2</v>
      </c>
      <c r="H32" s="19">
        <f>H33-SUM(H7:H31)</f>
        <v>1933.2100000000028</v>
      </c>
      <c r="I32" s="140">
        <f>I33-SUM(I7:I31)</f>
        <v>1958.3010000000031</v>
      </c>
      <c r="J32" s="247">
        <f t="shared" si="5"/>
        <v>8.5376580448926154E-2</v>
      </c>
      <c r="K32" s="215">
        <f t="shared" si="6"/>
        <v>9.4060353257134202E-2</v>
      </c>
      <c r="L32" s="52">
        <f t="shared" si="12"/>
        <v>1.2978931414590403E-2</v>
      </c>
      <c r="N32" s="27">
        <f t="shared" si="16"/>
        <v>1.9845462421930633</v>
      </c>
      <c r="O32" s="152">
        <f t="shared" si="17"/>
        <v>2.0331050334974559</v>
      </c>
      <c r="P32" s="52">
        <f t="shared" si="18"/>
        <v>2.4468460483305077E-2</v>
      </c>
    </row>
    <row r="33" spans="1:16" ht="26.25" customHeight="1" thickBot="1" x14ac:dyDescent="0.3">
      <c r="A33" s="12" t="s">
        <v>18</v>
      </c>
      <c r="B33" s="17">
        <v>174701.90999999997</v>
      </c>
      <c r="C33" s="145">
        <v>148708.28000000003</v>
      </c>
      <c r="D33" s="243">
        <f>SUM(D7:D32)</f>
        <v>0.99999999999999989</v>
      </c>
      <c r="E33" s="244">
        <f>SUM(E7:E32)</f>
        <v>1.0000000000000007</v>
      </c>
      <c r="F33" s="57">
        <f t="shared" si="4"/>
        <v>-0.14878847060115113</v>
      </c>
      <c r="G33" s="1"/>
      <c r="H33" s="17">
        <v>22643.329000000002</v>
      </c>
      <c r="I33" s="145">
        <v>20819.622000000003</v>
      </c>
      <c r="J33" s="243">
        <f>SUM(J7:J32)</f>
        <v>1</v>
      </c>
      <c r="K33" s="244">
        <f>SUM(K7:K32)</f>
        <v>1.0000000000000002</v>
      </c>
      <c r="L33" s="57">
        <f t="shared" si="7"/>
        <v>-8.0540586589542482E-2</v>
      </c>
      <c r="N33" s="29">
        <f t="shared" si="0"/>
        <v>1.2961122749030052</v>
      </c>
      <c r="O33" s="146">
        <f t="shared" si="1"/>
        <v>1.4000311213336607</v>
      </c>
      <c r="P33" s="57">
        <f t="shared" si="8"/>
        <v>8.0177349171723811E-2</v>
      </c>
    </row>
    <row r="35" spans="1:16" ht="15.75" thickBot="1" x14ac:dyDescent="0.3"/>
    <row r="36" spans="1:16" x14ac:dyDescent="0.25">
      <c r="A36" s="361" t="s">
        <v>2</v>
      </c>
      <c r="B36" s="349" t="s">
        <v>1</v>
      </c>
      <c r="C36" s="347"/>
      <c r="D36" s="349" t="s">
        <v>104</v>
      </c>
      <c r="E36" s="347"/>
      <c r="F36" s="130" t="s">
        <v>0</v>
      </c>
      <c r="H36" s="359" t="s">
        <v>19</v>
      </c>
      <c r="I36" s="360"/>
      <c r="J36" s="349" t="s">
        <v>104</v>
      </c>
      <c r="K36" s="350"/>
      <c r="L36" s="130" t="s">
        <v>0</v>
      </c>
      <c r="N36" s="357" t="s">
        <v>22</v>
      </c>
      <c r="O36" s="347"/>
      <c r="P36" s="130" t="s">
        <v>0</v>
      </c>
    </row>
    <row r="37" spans="1:16" x14ac:dyDescent="0.25">
      <c r="A37" s="362"/>
      <c r="B37" s="352" t="str">
        <f>B5</f>
        <v>jan-fev</v>
      </c>
      <c r="C37" s="354"/>
      <c r="D37" s="352" t="str">
        <f>B5</f>
        <v>jan-fev</v>
      </c>
      <c r="E37" s="354"/>
      <c r="F37" s="131" t="str">
        <f>F5</f>
        <v>2024/2023</v>
      </c>
      <c r="H37" s="355" t="str">
        <f>B5</f>
        <v>jan-fev</v>
      </c>
      <c r="I37" s="354"/>
      <c r="J37" s="352" t="str">
        <f>B5</f>
        <v>jan-fev</v>
      </c>
      <c r="K37" s="353"/>
      <c r="L37" s="131" t="str">
        <f>L5</f>
        <v>2024/2023</v>
      </c>
      <c r="N37" s="355" t="str">
        <f>B5</f>
        <v>jan-fev</v>
      </c>
      <c r="O37" s="353"/>
      <c r="P37" s="131" t="str">
        <f>P5</f>
        <v>2024/2023</v>
      </c>
    </row>
    <row r="38" spans="1:16" ht="19.5" customHeight="1" thickBot="1" x14ac:dyDescent="0.3">
      <c r="A38" s="363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159</v>
      </c>
      <c r="B39" s="39">
        <v>13923.480000000001</v>
      </c>
      <c r="C39" s="147">
        <v>12015.830000000002</v>
      </c>
      <c r="D39" s="247">
        <f t="shared" ref="D39:D61" si="19">B39/$B$62</f>
        <v>0.24815843665039897</v>
      </c>
      <c r="E39" s="246">
        <f t="shared" ref="E39:E61" si="20">C39/$C$62</f>
        <v>0.23293511901357872</v>
      </c>
      <c r="F39" s="52">
        <f>(C39-B39)/B39</f>
        <v>-0.13700956944671874</v>
      </c>
      <c r="H39" s="39">
        <v>2019.643</v>
      </c>
      <c r="I39" s="147">
        <v>1801.5329999999999</v>
      </c>
      <c r="J39" s="247">
        <f t="shared" ref="J39:J61" si="21">H39/$H$62</f>
        <v>0.28011066604476653</v>
      </c>
      <c r="K39" s="246">
        <f t="shared" ref="K39:K61" si="22">I39/$I$62</f>
        <v>0.23540330256355577</v>
      </c>
      <c r="L39" s="52">
        <f>(I39-H39)/H39</f>
        <v>-0.10799433365203659</v>
      </c>
      <c r="N39" s="27">
        <f t="shared" ref="N39:N62" si="23">(H39/B39)*10</f>
        <v>1.4505303271883176</v>
      </c>
      <c r="O39" s="151">
        <f t="shared" ref="O39:O62" si="24">(I39/C39)*10</f>
        <v>1.4992996738469166</v>
      </c>
      <c r="P39" s="61">
        <f t="shared" si="8"/>
        <v>3.362173526777109E-2</v>
      </c>
    </row>
    <row r="40" spans="1:16" ht="20.100000000000001" customHeight="1" x14ac:dyDescent="0.25">
      <c r="A40" s="38" t="s">
        <v>171</v>
      </c>
      <c r="B40" s="19">
        <v>6921.1100000000015</v>
      </c>
      <c r="C40" s="140">
        <v>9943.4599999999991</v>
      </c>
      <c r="D40" s="247">
        <f t="shared" si="19"/>
        <v>0.12335506909805903</v>
      </c>
      <c r="E40" s="215">
        <f t="shared" si="20"/>
        <v>0.1927608029163827</v>
      </c>
      <c r="F40" s="52">
        <f t="shared" ref="F40:F62" si="25">(C40-B40)/B40</f>
        <v>0.43668573393574106</v>
      </c>
      <c r="H40" s="19">
        <v>683.44299999999998</v>
      </c>
      <c r="I40" s="140">
        <v>1038.2339999999999</v>
      </c>
      <c r="J40" s="247">
        <f t="shared" si="21"/>
        <v>9.4788868098784465E-2</v>
      </c>
      <c r="K40" s="215">
        <f t="shared" si="22"/>
        <v>0.13566429947926056</v>
      </c>
      <c r="L40" s="52">
        <f t="shared" ref="L40:L62" si="26">(I40-H40)/H40</f>
        <v>0.51912302854810122</v>
      </c>
      <c r="N40" s="27">
        <f t="shared" si="23"/>
        <v>0.987475997347246</v>
      </c>
      <c r="O40" s="152">
        <f t="shared" si="24"/>
        <v>1.0441375537287825</v>
      </c>
      <c r="P40" s="52">
        <f t="shared" si="8"/>
        <v>5.7380185983003117E-2</v>
      </c>
    </row>
    <row r="41" spans="1:16" ht="20.100000000000001" customHeight="1" x14ac:dyDescent="0.25">
      <c r="A41" s="38" t="s">
        <v>177</v>
      </c>
      <c r="B41" s="19">
        <v>861.66</v>
      </c>
      <c r="C41" s="140">
        <v>3030.3300000000004</v>
      </c>
      <c r="D41" s="247">
        <f t="shared" si="19"/>
        <v>1.5357381812893237E-2</v>
      </c>
      <c r="E41" s="215">
        <f t="shared" si="20"/>
        <v>5.8745028782898723E-2</v>
      </c>
      <c r="F41" s="52">
        <f t="shared" si="25"/>
        <v>2.5168511942065321</v>
      </c>
      <c r="H41" s="19">
        <v>259.48399999999998</v>
      </c>
      <c r="I41" s="140">
        <v>958.65</v>
      </c>
      <c r="J41" s="247">
        <f t="shared" si="21"/>
        <v>3.5988655454434366E-2</v>
      </c>
      <c r="K41" s="215">
        <f t="shared" si="22"/>
        <v>0.12526519136899114</v>
      </c>
      <c r="L41" s="52">
        <f t="shared" si="26"/>
        <v>2.6944474418461253</v>
      </c>
      <c r="N41" s="27">
        <f t="shared" si="23"/>
        <v>3.0114430285727551</v>
      </c>
      <c r="O41" s="152">
        <f t="shared" si="24"/>
        <v>3.1635168447000819</v>
      </c>
      <c r="P41" s="52">
        <f t="shared" si="8"/>
        <v>5.0498652866563E-2</v>
      </c>
    </row>
    <row r="42" spans="1:16" ht="20.100000000000001" customHeight="1" x14ac:dyDescent="0.25">
      <c r="A42" s="38" t="s">
        <v>165</v>
      </c>
      <c r="B42" s="19">
        <v>8187.6</v>
      </c>
      <c r="C42" s="140">
        <v>9130.4</v>
      </c>
      <c r="D42" s="247">
        <f t="shared" si="19"/>
        <v>0.14592774334568703</v>
      </c>
      <c r="E42" s="215">
        <f t="shared" si="20"/>
        <v>0.17699907627201605</v>
      </c>
      <c r="F42" s="52">
        <f t="shared" si="25"/>
        <v>0.11514973862914642</v>
      </c>
      <c r="H42" s="19">
        <v>904.16099999999983</v>
      </c>
      <c r="I42" s="140">
        <v>839.85900000000004</v>
      </c>
      <c r="J42" s="247">
        <f t="shared" si="21"/>
        <v>0.125400944583623</v>
      </c>
      <c r="K42" s="215">
        <f t="shared" si="22"/>
        <v>0.1097429701746931</v>
      </c>
      <c r="L42" s="52">
        <f t="shared" si="26"/>
        <v>-7.1117865070490546E-2</v>
      </c>
      <c r="N42" s="27">
        <f t="shared" si="23"/>
        <v>1.1043052909277442</v>
      </c>
      <c r="O42" s="152">
        <f t="shared" si="24"/>
        <v>0.91984907561552631</v>
      </c>
      <c r="P42" s="52">
        <f t="shared" si="8"/>
        <v>-0.16703371506737358</v>
      </c>
    </row>
    <row r="43" spans="1:16" ht="20.100000000000001" customHeight="1" x14ac:dyDescent="0.25">
      <c r="A43" s="38" t="s">
        <v>170</v>
      </c>
      <c r="B43" s="19">
        <v>2559.0399999999995</v>
      </c>
      <c r="C43" s="140">
        <v>3340.64</v>
      </c>
      <c r="D43" s="247">
        <f t="shared" si="19"/>
        <v>4.5609816348056428E-2</v>
      </c>
      <c r="E43" s="215">
        <f t="shared" si="20"/>
        <v>6.4760601305238294E-2</v>
      </c>
      <c r="F43" s="52">
        <f t="shared" si="25"/>
        <v>0.30542703513817704</v>
      </c>
      <c r="H43" s="19">
        <v>443.58200000000005</v>
      </c>
      <c r="I43" s="140">
        <v>592.1</v>
      </c>
      <c r="J43" s="247">
        <f t="shared" si="21"/>
        <v>6.1521788487108681E-2</v>
      </c>
      <c r="K43" s="215">
        <f t="shared" si="22"/>
        <v>7.7368716225504272E-2</v>
      </c>
      <c r="L43" s="52">
        <f t="shared" si="26"/>
        <v>0.33481520891289535</v>
      </c>
      <c r="N43" s="27">
        <f t="shared" si="23"/>
        <v>1.7333922095785925</v>
      </c>
      <c r="O43" s="152">
        <f t="shared" si="24"/>
        <v>1.7724148666123858</v>
      </c>
      <c r="P43" s="52">
        <f t="shared" si="8"/>
        <v>2.2512306688674988E-2</v>
      </c>
    </row>
    <row r="44" spans="1:16" ht="20.100000000000001" customHeight="1" x14ac:dyDescent="0.25">
      <c r="A44" s="38" t="s">
        <v>168</v>
      </c>
      <c r="B44" s="19">
        <v>4925.49</v>
      </c>
      <c r="C44" s="140">
        <v>3746.73</v>
      </c>
      <c r="D44" s="247">
        <f t="shared" si="19"/>
        <v>8.7787097631998129E-2</v>
      </c>
      <c r="E44" s="215">
        <f t="shared" si="20"/>
        <v>7.2632934925156697E-2</v>
      </c>
      <c r="F44" s="52">
        <f t="shared" si="25"/>
        <v>-0.23931832162891403</v>
      </c>
      <c r="H44" s="19">
        <v>669.16</v>
      </c>
      <c r="I44" s="140">
        <v>515.46699999999998</v>
      </c>
      <c r="J44" s="247">
        <f t="shared" si="21"/>
        <v>9.2807913720650601E-2</v>
      </c>
      <c r="K44" s="215">
        <f t="shared" si="22"/>
        <v>6.7355210347258915E-2</v>
      </c>
      <c r="L44" s="52">
        <f t="shared" si="26"/>
        <v>-0.22968049494889115</v>
      </c>
      <c r="N44" s="27">
        <f t="shared" si="23"/>
        <v>1.3585653407072189</v>
      </c>
      <c r="O44" s="152">
        <f t="shared" si="24"/>
        <v>1.3757783453838413</v>
      </c>
      <c r="P44" s="52">
        <f t="shared" si="8"/>
        <v>1.2669986610774195E-2</v>
      </c>
    </row>
    <row r="45" spans="1:16" ht="20.100000000000001" customHeight="1" x14ac:dyDescent="0.25">
      <c r="A45" s="38" t="s">
        <v>175</v>
      </c>
      <c r="B45" s="19">
        <v>3628.1600000000003</v>
      </c>
      <c r="C45" s="140">
        <v>2793.01</v>
      </c>
      <c r="D45" s="247">
        <f t="shared" si="19"/>
        <v>6.4664761504847318E-2</v>
      </c>
      <c r="E45" s="215">
        <f t="shared" si="20"/>
        <v>5.4144417552188691E-2</v>
      </c>
      <c r="F45" s="52">
        <f t="shared" si="25"/>
        <v>-0.23018554859763626</v>
      </c>
      <c r="H45" s="19">
        <v>456.23</v>
      </c>
      <c r="I45" s="140">
        <v>373.16900000000004</v>
      </c>
      <c r="J45" s="247">
        <f t="shared" si="21"/>
        <v>6.3275979551635525E-2</v>
      </c>
      <c r="K45" s="215">
        <f t="shared" si="22"/>
        <v>4.8761368797762543E-2</v>
      </c>
      <c r="L45" s="52">
        <f t="shared" si="26"/>
        <v>-0.18205948753917975</v>
      </c>
      <c r="N45" s="27">
        <f t="shared" si="23"/>
        <v>1.2574693508555301</v>
      </c>
      <c r="O45" s="152">
        <f t="shared" si="24"/>
        <v>1.3360818615042551</v>
      </c>
      <c r="P45" s="52">
        <f t="shared" si="8"/>
        <v>6.2516442723029614E-2</v>
      </c>
    </row>
    <row r="46" spans="1:16" ht="20.100000000000001" customHeight="1" x14ac:dyDescent="0.25">
      <c r="A46" s="38" t="s">
        <v>164</v>
      </c>
      <c r="B46" s="19">
        <v>8926.33</v>
      </c>
      <c r="C46" s="140">
        <v>1499.1299999999999</v>
      </c>
      <c r="D46" s="247">
        <f t="shared" si="19"/>
        <v>0.15909414153829038</v>
      </c>
      <c r="E46" s="215">
        <f t="shared" si="20"/>
        <v>2.9061664900953674E-2</v>
      </c>
      <c r="F46" s="52">
        <f t="shared" si="25"/>
        <v>-0.83205527915727961</v>
      </c>
      <c r="H46" s="19">
        <v>574.21</v>
      </c>
      <c r="I46" s="140">
        <v>299.077</v>
      </c>
      <c r="J46" s="247">
        <f t="shared" si="21"/>
        <v>7.9638998352463963E-2</v>
      </c>
      <c r="K46" s="215">
        <f t="shared" si="22"/>
        <v>3.9079891137603677E-2</v>
      </c>
      <c r="L46" s="52">
        <f t="shared" si="26"/>
        <v>-0.47915048501419344</v>
      </c>
      <c r="N46" s="27">
        <f t="shared" si="23"/>
        <v>0.64327668817980077</v>
      </c>
      <c r="O46" s="152">
        <f t="shared" si="24"/>
        <v>1.9950037688526012</v>
      </c>
      <c r="P46" s="52">
        <f t="shared" si="8"/>
        <v>2.1013151968830281</v>
      </c>
    </row>
    <row r="47" spans="1:16" ht="20.100000000000001" customHeight="1" x14ac:dyDescent="0.25">
      <c r="A47" s="38" t="s">
        <v>166</v>
      </c>
      <c r="B47" s="19">
        <v>2468.7099999999996</v>
      </c>
      <c r="C47" s="140">
        <v>1232.03</v>
      </c>
      <c r="D47" s="247">
        <f t="shared" si="19"/>
        <v>4.399986311922064E-2</v>
      </c>
      <c r="E47" s="215">
        <f t="shared" si="20"/>
        <v>2.3883747912403833E-2</v>
      </c>
      <c r="F47" s="52">
        <f t="shared" si="25"/>
        <v>-0.50094178741123896</v>
      </c>
      <c r="H47" s="19">
        <v>502.66399999999999</v>
      </c>
      <c r="I47" s="140">
        <v>260.613</v>
      </c>
      <c r="J47" s="247">
        <f t="shared" si="21"/>
        <v>6.9716057658074482E-2</v>
      </c>
      <c r="K47" s="215">
        <f t="shared" si="22"/>
        <v>3.4053864620296137E-2</v>
      </c>
      <c r="L47" s="52">
        <f t="shared" si="26"/>
        <v>-0.48153637419827161</v>
      </c>
      <c r="N47" s="27">
        <f t="shared" si="23"/>
        <v>2.0361403324003229</v>
      </c>
      <c r="O47" s="152">
        <f t="shared" si="24"/>
        <v>2.1153137504768553</v>
      </c>
      <c r="P47" s="52">
        <f t="shared" si="8"/>
        <v>3.8884067476428863E-2</v>
      </c>
    </row>
    <row r="48" spans="1:16" ht="20.100000000000001" customHeight="1" x14ac:dyDescent="0.25">
      <c r="A48" s="38" t="s">
        <v>173</v>
      </c>
      <c r="B48" s="19">
        <v>2186.48</v>
      </c>
      <c r="C48" s="140">
        <v>1839.35</v>
      </c>
      <c r="D48" s="247">
        <f t="shared" si="19"/>
        <v>3.8969672708788629E-2</v>
      </c>
      <c r="E48" s="215">
        <f t="shared" si="20"/>
        <v>3.5657063320438616E-2</v>
      </c>
      <c r="F48" s="52">
        <f t="shared" si="25"/>
        <v>-0.1587620284658447</v>
      </c>
      <c r="H48" s="19">
        <v>304.71499999999997</v>
      </c>
      <c r="I48" s="140">
        <v>213.27499999999998</v>
      </c>
      <c r="J48" s="247">
        <f t="shared" si="21"/>
        <v>4.2261885691595502E-2</v>
      </c>
      <c r="K48" s="215">
        <f t="shared" si="22"/>
        <v>2.7868287372056107E-2</v>
      </c>
      <c r="L48" s="52">
        <f t="shared" si="26"/>
        <v>-0.30008368475460678</v>
      </c>
      <c r="N48" s="27">
        <f t="shared" si="23"/>
        <v>1.3936326881563059</v>
      </c>
      <c r="O48" s="152">
        <f t="shared" si="24"/>
        <v>1.159512871394786</v>
      </c>
      <c r="P48" s="52">
        <f t="shared" si="8"/>
        <v>-0.16799248378082082</v>
      </c>
    </row>
    <row r="49" spans="1:16" ht="20.100000000000001" customHeight="1" x14ac:dyDescent="0.25">
      <c r="A49" s="38" t="s">
        <v>188</v>
      </c>
      <c r="B49" s="19">
        <v>213.84</v>
      </c>
      <c r="C49" s="140">
        <v>532.42999999999995</v>
      </c>
      <c r="D49" s="247">
        <f t="shared" si="19"/>
        <v>3.8112741996484578E-3</v>
      </c>
      <c r="E49" s="215">
        <f t="shared" si="20"/>
        <v>1.0321521311170322E-2</v>
      </c>
      <c r="F49" s="52">
        <f>(C49-B49)/B49</f>
        <v>1.4898522259633367</v>
      </c>
      <c r="H49" s="19">
        <v>64.266000000000005</v>
      </c>
      <c r="I49" s="140">
        <v>169.85199999999998</v>
      </c>
      <c r="J49" s="247">
        <f t="shared" si="21"/>
        <v>8.9132545029160931E-3</v>
      </c>
      <c r="K49" s="215">
        <f t="shared" si="22"/>
        <v>2.219427662275688E-2</v>
      </c>
      <c r="L49" s="52">
        <f t="shared" si="26"/>
        <v>1.6429527277253908</v>
      </c>
      <c r="N49" s="27">
        <f t="shared" si="23"/>
        <v>3.0053310886644224</v>
      </c>
      <c r="O49" s="152">
        <f t="shared" si="24"/>
        <v>3.1901282797738668</v>
      </c>
      <c r="P49" s="52">
        <f t="shared" si="8"/>
        <v>6.1489794520965327E-2</v>
      </c>
    </row>
    <row r="50" spans="1:16" ht="20.100000000000001" customHeight="1" x14ac:dyDescent="0.25">
      <c r="A50" s="38" t="s">
        <v>189</v>
      </c>
      <c r="B50" s="19">
        <v>218.89</v>
      </c>
      <c r="C50" s="140">
        <v>632.98</v>
      </c>
      <c r="D50" s="247">
        <f t="shared" si="19"/>
        <v>3.9012804412694112E-3</v>
      </c>
      <c r="E50" s="215">
        <f t="shared" si="20"/>
        <v>1.2270752135575739E-2</v>
      </c>
      <c r="F50" s="52">
        <f t="shared" ref="F50:F52" si="27">(C50-B50)/B50</f>
        <v>1.8917721229841475</v>
      </c>
      <c r="H50" s="19">
        <v>51.861000000000004</v>
      </c>
      <c r="I50" s="140">
        <v>129.35900000000001</v>
      </c>
      <c r="J50" s="247">
        <f t="shared" si="21"/>
        <v>7.1927658758244089E-3</v>
      </c>
      <c r="K50" s="215">
        <f t="shared" si="22"/>
        <v>1.6903124070621528E-2</v>
      </c>
      <c r="L50" s="52">
        <f t="shared" si="26"/>
        <v>1.4943406413297082</v>
      </c>
      <c r="N50" s="27">
        <f t="shared" ref="N50" si="28">(H50/B50)*10</f>
        <v>2.3692722371967658</v>
      </c>
      <c r="O50" s="152">
        <f t="shared" ref="O50" si="29">(I50/C50)*10</f>
        <v>2.0436506682675599</v>
      </c>
      <c r="P50" s="52">
        <f t="shared" ref="P50" si="30">(O50-N50)/N50</f>
        <v>-0.13743526970732126</v>
      </c>
    </row>
    <row r="51" spans="1:16" ht="20.100000000000001" customHeight="1" x14ac:dyDescent="0.25">
      <c r="A51" s="38" t="s">
        <v>179</v>
      </c>
      <c r="B51" s="19">
        <v>350.9</v>
      </c>
      <c r="C51" s="140">
        <v>455.84000000000003</v>
      </c>
      <c r="D51" s="247">
        <f t="shared" si="19"/>
        <v>6.2540970662955655E-3</v>
      </c>
      <c r="E51" s="215">
        <f t="shared" si="20"/>
        <v>8.8367715464640999E-3</v>
      </c>
      <c r="F51" s="52">
        <f t="shared" si="27"/>
        <v>0.29905956112852683</v>
      </c>
      <c r="H51" s="19">
        <v>93.428999999999988</v>
      </c>
      <c r="I51" s="140">
        <v>121.08599999999998</v>
      </c>
      <c r="J51" s="247">
        <f t="shared" si="21"/>
        <v>1.2957963074610952E-2</v>
      </c>
      <c r="K51" s="215">
        <f t="shared" si="22"/>
        <v>1.582210500402197E-2</v>
      </c>
      <c r="L51" s="52">
        <f t="shared" si="26"/>
        <v>0.29602157788267025</v>
      </c>
      <c r="N51" s="27">
        <f t="shared" ref="N51:N52" si="31">(H51/B51)*10</f>
        <v>2.6625534340267882</v>
      </c>
      <c r="O51" s="152">
        <f t="shared" ref="O51:O52" si="32">(I51/C51)*10</f>
        <v>2.656326781326781</v>
      </c>
      <c r="P51" s="52">
        <f t="shared" ref="P51:P52" si="33">(O51-N51)/N51</f>
        <v>-2.3386019677322169E-3</v>
      </c>
    </row>
    <row r="52" spans="1:16" ht="20.100000000000001" customHeight="1" x14ac:dyDescent="0.25">
      <c r="A52" s="38" t="s">
        <v>174</v>
      </c>
      <c r="B52" s="19">
        <v>188.28999999999996</v>
      </c>
      <c r="C52" s="140">
        <v>595.28</v>
      </c>
      <c r="D52" s="247">
        <f t="shared" si="19"/>
        <v>3.3558960861008601E-3</v>
      </c>
      <c r="E52" s="215">
        <f t="shared" si="20"/>
        <v>1.1539911736967244E-2</v>
      </c>
      <c r="F52" s="52">
        <f t="shared" si="27"/>
        <v>2.1615061872643269</v>
      </c>
      <c r="H52" s="19">
        <v>30.486999999999998</v>
      </c>
      <c r="I52" s="140">
        <v>119.01900000000002</v>
      </c>
      <c r="J52" s="247">
        <f t="shared" si="21"/>
        <v>4.2283383131111766E-3</v>
      </c>
      <c r="K52" s="215">
        <f t="shared" si="22"/>
        <v>1.5552013572780431E-2</v>
      </c>
      <c r="L52" s="52">
        <f t="shared" si="26"/>
        <v>2.9039262636533616</v>
      </c>
      <c r="N52" s="27">
        <f t="shared" si="31"/>
        <v>1.6191513091507783</v>
      </c>
      <c r="O52" s="152">
        <f t="shared" si="32"/>
        <v>1.9993784437575599</v>
      </c>
      <c r="P52" s="52">
        <f t="shared" si="33"/>
        <v>0.23483113187624527</v>
      </c>
    </row>
    <row r="53" spans="1:16" ht="20.100000000000001" customHeight="1" x14ac:dyDescent="0.25">
      <c r="A53" s="38" t="s">
        <v>191</v>
      </c>
      <c r="B53" s="19"/>
      <c r="C53" s="140">
        <v>88.86</v>
      </c>
      <c r="D53" s="247">
        <f t="shared" si="19"/>
        <v>0</v>
      </c>
      <c r="E53" s="215">
        <f t="shared" si="20"/>
        <v>1.7226121437758858E-3</v>
      </c>
      <c r="F53" s="52"/>
      <c r="H53" s="19"/>
      <c r="I53" s="140">
        <v>72.022000000000006</v>
      </c>
      <c r="J53" s="247">
        <f t="shared" si="21"/>
        <v>0</v>
      </c>
      <c r="K53" s="215">
        <f t="shared" si="22"/>
        <v>9.4109942239372878E-3</v>
      </c>
      <c r="L53" s="52"/>
      <c r="N53" s="27"/>
      <c r="O53" s="152">
        <f t="shared" ref="O53" si="34">(I53/C53)*10</f>
        <v>8.1051091604771557</v>
      </c>
      <c r="P53" s="52"/>
    </row>
    <row r="54" spans="1:16" ht="20.100000000000001" customHeight="1" x14ac:dyDescent="0.25">
      <c r="A54" s="38" t="s">
        <v>187</v>
      </c>
      <c r="B54" s="19">
        <v>48.92</v>
      </c>
      <c r="C54" s="140">
        <v>294.43</v>
      </c>
      <c r="D54" s="247">
        <f t="shared" si="19"/>
        <v>8.7190204754397009E-4</v>
      </c>
      <c r="E54" s="215">
        <f t="shared" si="20"/>
        <v>5.7077278133235883E-3</v>
      </c>
      <c r="F54" s="52">
        <f t="shared" ref="F54" si="35">(C54-B54)/B54</f>
        <v>5.0186017988552738</v>
      </c>
      <c r="H54" s="19">
        <v>14.663</v>
      </c>
      <c r="I54" s="140">
        <v>46.618999999999993</v>
      </c>
      <c r="J54" s="247">
        <f t="shared" si="21"/>
        <v>2.033657778238239E-3</v>
      </c>
      <c r="K54" s="215">
        <f t="shared" si="22"/>
        <v>6.0916267213592008E-3</v>
      </c>
      <c r="L54" s="52">
        <f t="shared" si="26"/>
        <v>2.1793630225738245</v>
      </c>
      <c r="N54" s="27">
        <f t="shared" si="23"/>
        <v>2.9973426001635324</v>
      </c>
      <c r="O54" s="152">
        <f t="shared" si="24"/>
        <v>1.5833644669361135</v>
      </c>
      <c r="P54" s="52">
        <f t="shared" ref="P54" si="36">(O54-N54)/N54</f>
        <v>-0.47174391514345854</v>
      </c>
    </row>
    <row r="55" spans="1:16" ht="20.100000000000001" customHeight="1" x14ac:dyDescent="0.25">
      <c r="A55" s="38" t="s">
        <v>185</v>
      </c>
      <c r="B55" s="19">
        <v>113.50999999999999</v>
      </c>
      <c r="C55" s="140">
        <v>125.07</v>
      </c>
      <c r="D55" s="247">
        <f t="shared" si="19"/>
        <v>2.0230907893850373E-3</v>
      </c>
      <c r="E55" s="215">
        <f t="shared" si="20"/>
        <v>2.4245678688054246E-3</v>
      </c>
      <c r="F55" s="52">
        <f t="shared" ref="F55:F56" si="37">(C55-B55)/B55</f>
        <v>0.10184124746718354</v>
      </c>
      <c r="H55" s="19">
        <v>36.042000000000002</v>
      </c>
      <c r="I55" s="140">
        <v>34.132999999999996</v>
      </c>
      <c r="J55" s="247">
        <f t="shared" si="21"/>
        <v>4.9987788067423176E-3</v>
      </c>
      <c r="K55" s="215">
        <f t="shared" si="22"/>
        <v>4.4601019944690706E-3</v>
      </c>
      <c r="L55" s="52">
        <f t="shared" ref="L55:L56" si="38">(I55-H55)/H55</f>
        <v>-5.2965984129626713E-2</v>
      </c>
      <c r="N55" s="27">
        <f t="shared" si="23"/>
        <v>3.1752268522597134</v>
      </c>
      <c r="O55" s="152">
        <f t="shared" si="24"/>
        <v>2.7291116974494285</v>
      </c>
      <c r="P55" s="52">
        <f t="shared" ref="P55:P56" si="39">(O55-N55)/N55</f>
        <v>-0.14049867161232846</v>
      </c>
    </row>
    <row r="56" spans="1:16" ht="20.100000000000001" customHeight="1" x14ac:dyDescent="0.25">
      <c r="A56" s="38" t="s">
        <v>225</v>
      </c>
      <c r="B56" s="19">
        <v>22.68</v>
      </c>
      <c r="C56" s="140">
        <v>58.77</v>
      </c>
      <c r="D56" s="247">
        <f t="shared" si="19"/>
        <v>4.0422605147786672E-4</v>
      </c>
      <c r="E56" s="215">
        <f t="shared" si="20"/>
        <v>1.1392968229766915E-3</v>
      </c>
      <c r="F56" s="52">
        <f t="shared" si="37"/>
        <v>1.5912698412698414</v>
      </c>
      <c r="H56" s="19">
        <v>7.7</v>
      </c>
      <c r="I56" s="140">
        <v>18.899000000000001</v>
      </c>
      <c r="J56" s="247">
        <f t="shared" si="21"/>
        <v>1.0679373179045516E-3</v>
      </c>
      <c r="K56" s="215">
        <f t="shared" si="22"/>
        <v>2.4695007058703009E-3</v>
      </c>
      <c r="L56" s="52">
        <f t="shared" si="38"/>
        <v>1.4544155844155846</v>
      </c>
      <c r="N56" s="27">
        <f t="shared" si="23"/>
        <v>3.3950617283950617</v>
      </c>
      <c r="O56" s="152">
        <f t="shared" si="24"/>
        <v>3.2157563382678238</v>
      </c>
      <c r="P56" s="52">
        <f t="shared" si="39"/>
        <v>-5.2813587637477344E-2</v>
      </c>
    </row>
    <row r="57" spans="1:16" ht="20.100000000000001" customHeight="1" x14ac:dyDescent="0.25">
      <c r="A57" s="38" t="s">
        <v>193</v>
      </c>
      <c r="B57" s="19">
        <v>61.19</v>
      </c>
      <c r="C57" s="140">
        <v>66.66</v>
      </c>
      <c r="D57" s="247">
        <f t="shared" si="19"/>
        <v>1.090590480155673E-3</v>
      </c>
      <c r="E57" s="215">
        <f t="shared" si="20"/>
        <v>1.2922498931364004E-3</v>
      </c>
      <c r="F57" s="52">
        <f t="shared" si="25"/>
        <v>8.939369177970255E-2</v>
      </c>
      <c r="H57" s="19">
        <v>11.993</v>
      </c>
      <c r="I57" s="140">
        <v>14.118</v>
      </c>
      <c r="J57" s="247">
        <f t="shared" si="21"/>
        <v>1.6633470459258813E-3</v>
      </c>
      <c r="K57" s="215">
        <f t="shared" si="22"/>
        <v>1.8447754360271394E-3</v>
      </c>
      <c r="L57" s="52">
        <f t="shared" si="26"/>
        <v>0.17718669223713832</v>
      </c>
      <c r="N57" s="27">
        <f t="shared" si="23"/>
        <v>1.9599607779048867</v>
      </c>
      <c r="O57" s="152">
        <f t="shared" si="24"/>
        <v>2.1179117911791181</v>
      </c>
      <c r="P57" s="52">
        <f t="shared" si="8"/>
        <v>8.0588864356293005E-2</v>
      </c>
    </row>
    <row r="58" spans="1:16" ht="20.100000000000001" customHeight="1" x14ac:dyDescent="0.25">
      <c r="A58" s="38" t="s">
        <v>186</v>
      </c>
      <c r="B58" s="19">
        <v>138.87</v>
      </c>
      <c r="C58" s="140">
        <v>54.73</v>
      </c>
      <c r="D58" s="247">
        <f t="shared" si="19"/>
        <v>2.4750825294855097E-3</v>
      </c>
      <c r="E58" s="215">
        <f t="shared" si="20"/>
        <v>1.0609786476350914E-3</v>
      </c>
      <c r="F58" s="52">
        <f t="shared" si="25"/>
        <v>-0.60589040109454895</v>
      </c>
      <c r="H58" s="19">
        <v>22.163000000000004</v>
      </c>
      <c r="I58" s="140">
        <v>12.734999999999999</v>
      </c>
      <c r="J58" s="247">
        <f t="shared" si="21"/>
        <v>3.0738564645089064E-3</v>
      </c>
      <c r="K58" s="215">
        <f t="shared" si="22"/>
        <v>1.6640611402327255E-3</v>
      </c>
      <c r="L58" s="52">
        <f t="shared" si="26"/>
        <v>-0.42539367414158746</v>
      </c>
      <c r="N58" s="27">
        <f t="shared" ref="N58" si="40">(H58/B58)*10</f>
        <v>1.5959530496147478</v>
      </c>
      <c r="O58" s="152">
        <f t="shared" ref="O58" si="41">(I58/C58)*10</f>
        <v>2.3268773981363058</v>
      </c>
      <c r="P58" s="52">
        <f t="shared" ref="P58" si="42">(O58-N58)/N58</f>
        <v>0.45798612227220475</v>
      </c>
    </row>
    <row r="59" spans="1:16" ht="20.100000000000001" customHeight="1" x14ac:dyDescent="0.25">
      <c r="A59" s="38" t="s">
        <v>192</v>
      </c>
      <c r="B59" s="19">
        <v>18.72</v>
      </c>
      <c r="C59" s="140">
        <v>39.6</v>
      </c>
      <c r="D59" s="247">
        <f t="shared" si="19"/>
        <v>3.3364689963252489E-4</v>
      </c>
      <c r="E59" s="215">
        <f t="shared" si="20"/>
        <v>7.6767320384340631E-4</v>
      </c>
      <c r="F59" s="52">
        <f>(C59-B59)/B59</f>
        <v>1.1153846153846156</v>
      </c>
      <c r="H59" s="19">
        <v>6.048</v>
      </c>
      <c r="I59" s="140">
        <v>12.186</v>
      </c>
      <c r="J59" s="247">
        <f t="shared" si="21"/>
        <v>8.3881622060866592E-4</v>
      </c>
      <c r="K59" s="215">
        <f t="shared" si="22"/>
        <v>1.5923242288870037E-3</v>
      </c>
      <c r="L59" s="52">
        <f t="shared" si="26"/>
        <v>1.0148809523809523</v>
      </c>
      <c r="N59" s="27">
        <f t="shared" si="23"/>
        <v>3.2307692307692308</v>
      </c>
      <c r="O59" s="152">
        <f t="shared" si="24"/>
        <v>3.0772727272727272</v>
      </c>
      <c r="P59" s="52">
        <f>(O59-N59)/N59</f>
        <v>-4.7510822510822566E-2</v>
      </c>
    </row>
    <row r="60" spans="1:16" ht="20.100000000000001" customHeight="1" x14ac:dyDescent="0.25">
      <c r="A60" s="38" t="s">
        <v>190</v>
      </c>
      <c r="B60" s="19">
        <v>110.44</v>
      </c>
      <c r="C60" s="140">
        <v>57.63</v>
      </c>
      <c r="D60" s="247">
        <f t="shared" si="19"/>
        <v>1.968374123686755E-3</v>
      </c>
      <c r="E60" s="215">
        <f t="shared" si="20"/>
        <v>1.1171971398357451E-3</v>
      </c>
      <c r="F60" s="52">
        <f>(C60-B60)/B60</f>
        <v>-0.47817819630568631</v>
      </c>
      <c r="H60" s="19">
        <v>42.884999999999998</v>
      </c>
      <c r="I60" s="140">
        <v>8.5029999999999983</v>
      </c>
      <c r="J60" s="247">
        <f t="shared" si="21"/>
        <v>5.9478560880956736E-3</v>
      </c>
      <c r="K60" s="215">
        <f t="shared" si="22"/>
        <v>1.1110727817352857E-3</v>
      </c>
      <c r="L60" s="52">
        <f t="shared" si="26"/>
        <v>-0.80172554506237614</v>
      </c>
      <c r="N60" s="27">
        <f t="shared" ref="N60" si="43">(H60/B60)*10</f>
        <v>3.8831039478449836</v>
      </c>
      <c r="O60" s="152">
        <f t="shared" ref="O60" si="44">(I60/C60)*10</f>
        <v>1.4754468158944991</v>
      </c>
      <c r="P60" s="52">
        <f>(O60-N60)/N60</f>
        <v>-0.62003416964582381</v>
      </c>
    </row>
    <row r="61" spans="1:16" ht="20.100000000000001" customHeight="1" thickBot="1" x14ac:dyDescent="0.3">
      <c r="A61" s="8" t="s">
        <v>17</v>
      </c>
      <c r="B61" s="19">
        <f>B62-SUM(B39:B60)</f>
        <v>32.909999999996217</v>
      </c>
      <c r="C61" s="140">
        <f>C62-SUM(C39:C60)</f>
        <v>11.260000000002037</v>
      </c>
      <c r="D61" s="247">
        <f t="shared" si="19"/>
        <v>5.8655552707826569E-4</v>
      </c>
      <c r="E61" s="215">
        <f t="shared" si="20"/>
        <v>2.1828283523430097E-4</v>
      </c>
      <c r="F61" s="52">
        <f t="shared" si="25"/>
        <v>-0.65785475539339622</v>
      </c>
      <c r="H61" s="196">
        <f>H62-SUM(H39:H60)</f>
        <v>11.332000000002154</v>
      </c>
      <c r="I61" s="142">
        <f>I62-SUM(I39:I60)</f>
        <v>2.456000000000131</v>
      </c>
      <c r="J61" s="247">
        <f t="shared" si="21"/>
        <v>1.571670868376192E-3</v>
      </c>
      <c r="K61" s="215">
        <f t="shared" si="22"/>
        <v>3.2092141031894717E-4</v>
      </c>
      <c r="L61" s="52">
        <f t="shared" si="26"/>
        <v>-0.78326861983765761</v>
      </c>
      <c r="N61" s="27">
        <f t="shared" si="23"/>
        <v>3.4433302947442894</v>
      </c>
      <c r="O61" s="152">
        <f t="shared" si="24"/>
        <v>2.1811722912963467</v>
      </c>
      <c r="P61" s="52">
        <f t="shared" si="8"/>
        <v>-0.36655153453458456</v>
      </c>
    </row>
    <row r="62" spans="1:16" ht="26.25" customHeight="1" thickBot="1" x14ac:dyDescent="0.3">
      <c r="A62" s="12" t="s">
        <v>18</v>
      </c>
      <c r="B62" s="17">
        <v>56107.220000000016</v>
      </c>
      <c r="C62" s="145">
        <v>51584.450000000004</v>
      </c>
      <c r="D62" s="253">
        <f>SUM(D39:D61)</f>
        <v>0.99999999999999956</v>
      </c>
      <c r="E62" s="254">
        <f>SUM(E39:E61)</f>
        <v>0.99999999999999978</v>
      </c>
      <c r="F62" s="57">
        <f t="shared" si="25"/>
        <v>-8.0609411765544786E-2</v>
      </c>
      <c r="G62" s="1"/>
      <c r="H62" s="17">
        <v>7210.161000000001</v>
      </c>
      <c r="I62" s="145">
        <v>7652.9639999999999</v>
      </c>
      <c r="J62" s="253">
        <f>SUM(J39:J61)</f>
        <v>0.99999999999999989</v>
      </c>
      <c r="K62" s="254">
        <f>SUM(K39:K61)</f>
        <v>1</v>
      </c>
      <c r="L62" s="57">
        <f t="shared" si="26"/>
        <v>6.1413746516894546E-2</v>
      </c>
      <c r="M62" s="1"/>
      <c r="N62" s="29">
        <f t="shared" si="23"/>
        <v>1.2850683031524281</v>
      </c>
      <c r="O62" s="146">
        <f t="shared" si="24"/>
        <v>1.4835796446409721</v>
      </c>
      <c r="P62" s="57">
        <f t="shared" si="8"/>
        <v>0.15447532321945195</v>
      </c>
    </row>
    <row r="64" spans="1:16" ht="15.75" thickBot="1" x14ac:dyDescent="0.3"/>
    <row r="65" spans="1:16" x14ac:dyDescent="0.25">
      <c r="A65" s="361" t="s">
        <v>15</v>
      </c>
      <c r="B65" s="349" t="s">
        <v>1</v>
      </c>
      <c r="C65" s="347"/>
      <c r="D65" s="349" t="s">
        <v>104</v>
      </c>
      <c r="E65" s="347"/>
      <c r="F65" s="130" t="s">
        <v>0</v>
      </c>
      <c r="H65" s="359" t="s">
        <v>19</v>
      </c>
      <c r="I65" s="360"/>
      <c r="J65" s="349" t="s">
        <v>104</v>
      </c>
      <c r="K65" s="350"/>
      <c r="L65" s="130" t="s">
        <v>0</v>
      </c>
      <c r="N65" s="357" t="s">
        <v>22</v>
      </c>
      <c r="O65" s="347"/>
      <c r="P65" s="130" t="s">
        <v>0</v>
      </c>
    </row>
    <row r="66" spans="1:16" x14ac:dyDescent="0.25">
      <c r="A66" s="362"/>
      <c r="B66" s="352" t="str">
        <f>B5</f>
        <v>jan-fev</v>
      </c>
      <c r="C66" s="354"/>
      <c r="D66" s="352" t="str">
        <f>B5</f>
        <v>jan-fev</v>
      </c>
      <c r="E66" s="354"/>
      <c r="F66" s="131" t="str">
        <f>F37</f>
        <v>2024/2023</v>
      </c>
      <c r="H66" s="355" t="str">
        <f>B5</f>
        <v>jan-fev</v>
      </c>
      <c r="I66" s="354"/>
      <c r="J66" s="352" t="str">
        <f>B5</f>
        <v>jan-fev</v>
      </c>
      <c r="K66" s="353"/>
      <c r="L66" s="131" t="str">
        <f>L37</f>
        <v>2024/2023</v>
      </c>
      <c r="N66" s="355" t="str">
        <f>B5</f>
        <v>jan-fev</v>
      </c>
      <c r="O66" s="353"/>
      <c r="P66" s="131" t="str">
        <f>P37</f>
        <v>2024/2023</v>
      </c>
    </row>
    <row r="67" spans="1:16" ht="19.5" customHeight="1" thickBot="1" x14ac:dyDescent="0.3">
      <c r="A67" s="363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169</v>
      </c>
      <c r="B68" s="39">
        <v>304392.58000000013</v>
      </c>
      <c r="C68" s="147">
        <v>36718.399999999994</v>
      </c>
      <c r="D68" s="247">
        <f>B68/$B$96</f>
        <v>0.42149560338490277</v>
      </c>
      <c r="E68" s="246">
        <f>C68/$C$96</f>
        <v>0.3780575786601495</v>
      </c>
      <c r="F68" s="61">
        <f t="shared" ref="F68:F87" si="45">(C68-B68)/B68</f>
        <v>-0.87937156681020301</v>
      </c>
      <c r="H68" s="19">
        <v>30435.739000000005</v>
      </c>
      <c r="I68" s="147">
        <v>3273.0590000000002</v>
      </c>
      <c r="J68" s="245">
        <f>H68/$H$96</f>
        <v>0.32560945688548698</v>
      </c>
      <c r="K68" s="246">
        <f>I68/$I$96</f>
        <v>0.24858692312050648</v>
      </c>
      <c r="L68" s="61">
        <f t="shared" ref="L68:L85" si="46">(I68-H68)/H68</f>
        <v>-0.89246001222444438</v>
      </c>
      <c r="N68" s="41">
        <f t="shared" ref="N68:N78" si="47">(H68/B68)*10</f>
        <v>0.99988439271417162</v>
      </c>
      <c r="O68" s="149">
        <f t="shared" ref="O68:O78" si="48">(I68/C68)*10</f>
        <v>0.89139477755022023</v>
      </c>
      <c r="P68" s="61">
        <f t="shared" si="8"/>
        <v>-0.10850215880403724</v>
      </c>
    </row>
    <row r="69" spans="1:16" ht="20.100000000000001" customHeight="1" x14ac:dyDescent="0.25">
      <c r="A69" s="38" t="s">
        <v>161</v>
      </c>
      <c r="B69" s="19">
        <v>59856.39</v>
      </c>
      <c r="C69" s="140">
        <v>10788.03</v>
      </c>
      <c r="D69" s="247">
        <f t="shared" ref="D69:D95" si="49">B69/$B$96</f>
        <v>8.288377206662545E-2</v>
      </c>
      <c r="E69" s="215">
        <f t="shared" ref="E69:E95" si="50">C69/$C$96</f>
        <v>0.11107500600007227</v>
      </c>
      <c r="F69" s="52">
        <f t="shared" si="45"/>
        <v>-0.81976811498321234</v>
      </c>
      <c r="H69" s="19">
        <v>10893.649999999998</v>
      </c>
      <c r="I69" s="140">
        <v>2281.2440000000001</v>
      </c>
      <c r="J69" s="214">
        <f t="shared" ref="J69:J96" si="51">H69/$H$96</f>
        <v>0.11654310283054353</v>
      </c>
      <c r="K69" s="215">
        <f t="shared" ref="K69:K96" si="52">I69/$I$96</f>
        <v>0.17325915201868244</v>
      </c>
      <c r="L69" s="52">
        <f t="shared" si="46"/>
        <v>-0.79058956364487554</v>
      </c>
      <c r="N69" s="40">
        <f t="shared" si="47"/>
        <v>1.8199644181682186</v>
      </c>
      <c r="O69" s="143">
        <f t="shared" si="48"/>
        <v>2.1146066520022657</v>
      </c>
      <c r="P69" s="52">
        <f t="shared" si="8"/>
        <v>0.16189450238296549</v>
      </c>
    </row>
    <row r="70" spans="1:16" ht="20.100000000000001" customHeight="1" x14ac:dyDescent="0.25">
      <c r="A70" s="38" t="s">
        <v>160</v>
      </c>
      <c r="B70" s="19">
        <v>27352.129999999997</v>
      </c>
      <c r="C70" s="140">
        <v>5604.21</v>
      </c>
      <c r="D70" s="247">
        <f t="shared" si="49"/>
        <v>3.7874781764431625E-2</v>
      </c>
      <c r="E70" s="215">
        <f t="shared" si="50"/>
        <v>5.77016989548291E-2</v>
      </c>
      <c r="F70" s="52">
        <f t="shared" si="45"/>
        <v>-0.79510882699080476</v>
      </c>
      <c r="H70" s="19">
        <v>7920.5799999999972</v>
      </c>
      <c r="I70" s="140">
        <v>1671.2789999999998</v>
      </c>
      <c r="J70" s="214">
        <f t="shared" si="51"/>
        <v>8.4736426213211022E-2</v>
      </c>
      <c r="K70" s="215">
        <f t="shared" si="52"/>
        <v>0.12693266582909654</v>
      </c>
      <c r="L70" s="52">
        <f t="shared" si="46"/>
        <v>-0.78899537660120844</v>
      </c>
      <c r="N70" s="40">
        <f t="shared" si="47"/>
        <v>2.8957817910341892</v>
      </c>
      <c r="O70" s="143">
        <f t="shared" si="48"/>
        <v>2.9821848217679205</v>
      </c>
      <c r="P70" s="52">
        <f t="shared" si="8"/>
        <v>2.9837548879286819E-2</v>
      </c>
    </row>
    <row r="71" spans="1:16" ht="20.100000000000001" customHeight="1" x14ac:dyDescent="0.25">
      <c r="A71" s="38" t="s">
        <v>162</v>
      </c>
      <c r="B71" s="19">
        <v>32782.339999999997</v>
      </c>
      <c r="C71" s="140">
        <v>4620.0700000000006</v>
      </c>
      <c r="D71" s="247">
        <f t="shared" si="49"/>
        <v>4.5394050599620483E-2</v>
      </c>
      <c r="E71" s="215">
        <f t="shared" si="50"/>
        <v>4.7568861318586793E-2</v>
      </c>
      <c r="F71" s="52">
        <f t="shared" si="45"/>
        <v>-0.85906832764226104</v>
      </c>
      <c r="H71" s="19">
        <v>6685.9360000000006</v>
      </c>
      <c r="I71" s="140">
        <v>928.86299999999994</v>
      </c>
      <c r="J71" s="214">
        <f t="shared" si="51"/>
        <v>7.1527883378521714E-2</v>
      </c>
      <c r="K71" s="215">
        <f t="shared" si="52"/>
        <v>7.0546603397764293E-2</v>
      </c>
      <c r="L71" s="52">
        <f t="shared" si="46"/>
        <v>-0.86107210718140281</v>
      </c>
      <c r="N71" s="40">
        <f t="shared" si="47"/>
        <v>2.0394932149443883</v>
      </c>
      <c r="O71" s="143">
        <f t="shared" si="48"/>
        <v>2.0104955119727617</v>
      </c>
      <c r="P71" s="52">
        <f t="shared" si="8"/>
        <v>-1.421809239626096E-2</v>
      </c>
    </row>
    <row r="72" spans="1:16" ht="20.100000000000001" customHeight="1" x14ac:dyDescent="0.25">
      <c r="A72" s="38" t="s">
        <v>182</v>
      </c>
      <c r="B72" s="19">
        <v>101647.27999999998</v>
      </c>
      <c r="C72" s="140">
        <v>13275.830000000002</v>
      </c>
      <c r="D72" s="247">
        <f t="shared" si="49"/>
        <v>0.14075205649242217</v>
      </c>
      <c r="E72" s="215">
        <f t="shared" si="50"/>
        <v>0.13668972897794496</v>
      </c>
      <c r="F72" s="52">
        <f t="shared" si="45"/>
        <v>-0.8693931603482159</v>
      </c>
      <c r="H72" s="19">
        <v>7094.9250000000002</v>
      </c>
      <c r="I72" s="140">
        <v>897.65</v>
      </c>
      <c r="J72" s="214">
        <f t="shared" si="51"/>
        <v>7.5903354142091428E-2</v>
      </c>
      <c r="K72" s="215">
        <f t="shared" si="52"/>
        <v>6.8175994242426624E-2</v>
      </c>
      <c r="L72" s="52">
        <f t="shared" si="46"/>
        <v>-0.87347998745582234</v>
      </c>
      <c r="N72" s="40">
        <f t="shared" si="47"/>
        <v>0.69799457496550821</v>
      </c>
      <c r="O72" s="143">
        <f t="shared" si="48"/>
        <v>0.67615358135800163</v>
      </c>
      <c r="P72" s="52">
        <f t="shared" ref="P72:P78" si="53">(O72-N72)/N72</f>
        <v>-3.1291064989417521E-2</v>
      </c>
    </row>
    <row r="73" spans="1:16" ht="20.100000000000001" customHeight="1" x14ac:dyDescent="0.25">
      <c r="A73" s="38" t="s">
        <v>167</v>
      </c>
      <c r="B73" s="19">
        <v>34439.26999999999</v>
      </c>
      <c r="C73" s="140">
        <v>4340.99</v>
      </c>
      <c r="D73" s="247">
        <f t="shared" si="49"/>
        <v>4.7688418977839639E-2</v>
      </c>
      <c r="E73" s="215">
        <f t="shared" si="50"/>
        <v>4.4695416150701626E-2</v>
      </c>
      <c r="F73" s="52">
        <f t="shared" si="45"/>
        <v>-0.87395232245050491</v>
      </c>
      <c r="H73" s="19">
        <v>6563.9679999999989</v>
      </c>
      <c r="I73" s="140">
        <v>823.33</v>
      </c>
      <c r="J73" s="214">
        <f t="shared" si="51"/>
        <v>7.0223037971698848E-2</v>
      </c>
      <c r="K73" s="215">
        <f t="shared" si="52"/>
        <v>6.2531433564994271E-2</v>
      </c>
      <c r="L73" s="52">
        <f t="shared" si="46"/>
        <v>-0.87456824896160368</v>
      </c>
      <c r="N73" s="40">
        <f t="shared" si="47"/>
        <v>1.9059544525769567</v>
      </c>
      <c r="O73" s="143">
        <f t="shared" si="48"/>
        <v>1.8966410887838949</v>
      </c>
      <c r="P73" s="52">
        <f t="shared" si="53"/>
        <v>-4.8864566414321261E-3</v>
      </c>
    </row>
    <row r="74" spans="1:16" ht="20.100000000000001" customHeight="1" x14ac:dyDescent="0.25">
      <c r="A74" s="38" t="s">
        <v>196</v>
      </c>
      <c r="B74" s="19">
        <v>21423.570000000003</v>
      </c>
      <c r="C74" s="140">
        <v>4739.170000000001</v>
      </c>
      <c r="D74" s="247">
        <f t="shared" si="49"/>
        <v>2.9665442448724273E-2</v>
      </c>
      <c r="E74" s="215">
        <f t="shared" si="50"/>
        <v>4.8795130916892387E-2</v>
      </c>
      <c r="F74" s="52">
        <f t="shared" si="45"/>
        <v>-0.77878710224299674</v>
      </c>
      <c r="H74" s="19">
        <v>2080.0090000000005</v>
      </c>
      <c r="I74" s="140">
        <v>460.488</v>
      </c>
      <c r="J74" s="214">
        <f t="shared" si="51"/>
        <v>2.2252477615441666E-2</v>
      </c>
      <c r="K74" s="215">
        <f t="shared" si="52"/>
        <v>3.4973795172624687E-2</v>
      </c>
      <c r="L74" s="52">
        <f t="shared" si="46"/>
        <v>-0.77861249638823682</v>
      </c>
      <c r="N74" s="40">
        <f t="shared" si="47"/>
        <v>0.97089747413713035</v>
      </c>
      <c r="O74" s="143">
        <f t="shared" si="48"/>
        <v>0.97166381454980488</v>
      </c>
      <c r="P74" s="52">
        <f t="shared" si="53"/>
        <v>7.8931136715090387E-4</v>
      </c>
    </row>
    <row r="75" spans="1:16" ht="20.100000000000001" customHeight="1" x14ac:dyDescent="0.25">
      <c r="A75" s="38" t="s">
        <v>163</v>
      </c>
      <c r="B75" s="19">
        <v>14471.690000000002</v>
      </c>
      <c r="C75" s="140">
        <v>1600.7300000000002</v>
      </c>
      <c r="D75" s="247">
        <f t="shared" si="49"/>
        <v>2.003910117831802E-2</v>
      </c>
      <c r="E75" s="215">
        <f t="shared" si="50"/>
        <v>1.6481331100719566E-2</v>
      </c>
      <c r="F75" s="52">
        <f t="shared" si="45"/>
        <v>-0.88938886888815338</v>
      </c>
      <c r="H75" s="19">
        <v>3078.4430000000002</v>
      </c>
      <c r="I75" s="140">
        <v>390.97500000000002</v>
      </c>
      <c r="J75" s="214">
        <f t="shared" si="51"/>
        <v>3.2933984395218038E-2</v>
      </c>
      <c r="K75" s="215">
        <f t="shared" si="52"/>
        <v>2.9694323343098926E-2</v>
      </c>
      <c r="L75" s="52">
        <f t="shared" si="46"/>
        <v>-0.87299586186913325</v>
      </c>
      <c r="N75" s="40">
        <f t="shared" si="47"/>
        <v>2.127217346419112</v>
      </c>
      <c r="O75" s="143">
        <f t="shared" si="48"/>
        <v>2.4424793687879904</v>
      </c>
      <c r="P75" s="52">
        <f t="shared" si="53"/>
        <v>0.14820395428778363</v>
      </c>
    </row>
    <row r="76" spans="1:16" ht="20.100000000000001" customHeight="1" x14ac:dyDescent="0.25">
      <c r="A76" s="38" t="s">
        <v>178</v>
      </c>
      <c r="B76" s="19">
        <v>7161.88</v>
      </c>
      <c r="C76" s="140">
        <v>905.23</v>
      </c>
      <c r="D76" s="247">
        <f t="shared" si="49"/>
        <v>9.9171304766044778E-3</v>
      </c>
      <c r="E76" s="215">
        <f t="shared" si="50"/>
        <v>9.3203696765253169E-3</v>
      </c>
      <c r="F76" s="52">
        <f t="shared" si="45"/>
        <v>-0.87360441671739819</v>
      </c>
      <c r="H76" s="19">
        <v>1814.2869999999998</v>
      </c>
      <c r="I76" s="140">
        <v>239.58600000000001</v>
      </c>
      <c r="J76" s="214">
        <f t="shared" si="51"/>
        <v>1.9409714503873205E-2</v>
      </c>
      <c r="K76" s="215">
        <f t="shared" si="52"/>
        <v>1.8196417040679581E-2</v>
      </c>
      <c r="L76" s="52">
        <f t="shared" si="46"/>
        <v>-0.86794481799186129</v>
      </c>
      <c r="N76" s="40">
        <f t="shared" si="47"/>
        <v>2.5332552346590558</v>
      </c>
      <c r="O76" s="143">
        <f t="shared" si="48"/>
        <v>2.6466864774698147</v>
      </c>
      <c r="P76" s="52">
        <f t="shared" si="53"/>
        <v>4.4776870983560924E-2</v>
      </c>
    </row>
    <row r="77" spans="1:16" ht="20.100000000000001" customHeight="1" x14ac:dyDescent="0.25">
      <c r="A77" s="38" t="s">
        <v>200</v>
      </c>
      <c r="B77" s="19">
        <v>9977.4299999999985</v>
      </c>
      <c r="C77" s="140">
        <v>1179.77</v>
      </c>
      <c r="D77" s="247">
        <f t="shared" si="49"/>
        <v>1.3815852140944527E-2</v>
      </c>
      <c r="E77" s="215">
        <f t="shared" si="50"/>
        <v>1.2147070394567428E-2</v>
      </c>
      <c r="F77" s="52">
        <f t="shared" si="45"/>
        <v>-0.8817561235708995</v>
      </c>
      <c r="H77" s="19">
        <v>1890.2800000000002</v>
      </c>
      <c r="I77" s="140">
        <v>180.55499999999998</v>
      </c>
      <c r="J77" s="214">
        <f t="shared" si="51"/>
        <v>2.0222707395456976E-2</v>
      </c>
      <c r="K77" s="215">
        <f t="shared" si="52"/>
        <v>1.3713047000992967E-2</v>
      </c>
      <c r="L77" s="52">
        <f t="shared" si="46"/>
        <v>-0.90448240472310981</v>
      </c>
      <c r="N77" s="40">
        <f t="shared" si="47"/>
        <v>1.8945560129211636</v>
      </c>
      <c r="O77" s="143">
        <f t="shared" si="48"/>
        <v>1.5304254219042692</v>
      </c>
      <c r="P77" s="52">
        <f t="shared" si="53"/>
        <v>-0.1921983771044338</v>
      </c>
    </row>
    <row r="78" spans="1:16" ht="20.100000000000001" customHeight="1" x14ac:dyDescent="0.25">
      <c r="A78" s="38" t="s">
        <v>197</v>
      </c>
      <c r="B78" s="19">
        <v>3518.62</v>
      </c>
      <c r="C78" s="140">
        <v>715.43000000000006</v>
      </c>
      <c r="D78" s="247">
        <f t="shared" si="49"/>
        <v>4.8722700795866512E-3</v>
      </c>
      <c r="E78" s="215">
        <f t="shared" si="50"/>
        <v>7.3661633813246448E-3</v>
      </c>
      <c r="F78" s="52">
        <f t="shared" si="45"/>
        <v>-0.79667312753295316</v>
      </c>
      <c r="H78" s="19">
        <v>888.31999999999994</v>
      </c>
      <c r="I78" s="140">
        <v>179.369</v>
      </c>
      <c r="J78" s="214">
        <f t="shared" si="51"/>
        <v>9.503478550020282E-3</v>
      </c>
      <c r="K78" s="215">
        <f t="shared" si="52"/>
        <v>1.3622970992335342E-2</v>
      </c>
      <c r="L78" s="52">
        <f t="shared" si="46"/>
        <v>-0.79808064661383282</v>
      </c>
      <c r="N78" s="40">
        <f t="shared" si="47"/>
        <v>2.5246261318357766</v>
      </c>
      <c r="O78" s="143">
        <f t="shared" si="48"/>
        <v>2.507149546426624</v>
      </c>
      <c r="P78" s="52">
        <f t="shared" si="53"/>
        <v>-6.9224449469056518E-3</v>
      </c>
    </row>
    <row r="79" spans="1:16" ht="20.100000000000001" customHeight="1" x14ac:dyDescent="0.25">
      <c r="A79" s="38" t="s">
        <v>198</v>
      </c>
      <c r="B79" s="19">
        <v>41810.810000000005</v>
      </c>
      <c r="C79" s="140">
        <v>4248.5199999999995</v>
      </c>
      <c r="D79" s="247">
        <f t="shared" si="49"/>
        <v>5.7895867859070423E-2</v>
      </c>
      <c r="E79" s="215">
        <f t="shared" si="50"/>
        <v>4.374333260951508E-2</v>
      </c>
      <c r="F79" s="52">
        <f t="shared" si="45"/>
        <v>-0.89838704392476498</v>
      </c>
      <c r="H79" s="19">
        <v>1446.1980000000003</v>
      </c>
      <c r="I79" s="140">
        <v>170.41200000000001</v>
      </c>
      <c r="J79" s="214">
        <f t="shared" si="51"/>
        <v>1.5471802584746753E-2</v>
      </c>
      <c r="K79" s="215">
        <f t="shared" si="52"/>
        <v>1.294269206354415E-2</v>
      </c>
      <c r="L79" s="52">
        <f t="shared" si="46"/>
        <v>-0.88216551260615772</v>
      </c>
      <c r="N79" s="40">
        <f t="shared" ref="N79:N83" si="54">(H79/B79)*10</f>
        <v>0.34589093107739366</v>
      </c>
      <c r="O79" s="143">
        <f t="shared" ref="O79:O83" si="55">(I79/C79)*10</f>
        <v>0.40110909210736923</v>
      </c>
      <c r="P79" s="52">
        <f t="shared" ref="P79:P83" si="56">(O79-N79)/N79</f>
        <v>0.15964038391518398</v>
      </c>
    </row>
    <row r="80" spans="1:16" ht="20.100000000000001" customHeight="1" x14ac:dyDescent="0.25">
      <c r="A80" s="38" t="s">
        <v>180</v>
      </c>
      <c r="B80" s="19">
        <v>5703.7699999999995</v>
      </c>
      <c r="C80" s="140">
        <v>741.71999999999991</v>
      </c>
      <c r="D80" s="247">
        <f t="shared" si="49"/>
        <v>7.8980702411297465E-3</v>
      </c>
      <c r="E80" s="215">
        <f t="shared" si="50"/>
        <v>7.6368487527726184E-3</v>
      </c>
      <c r="F80" s="52">
        <f t="shared" si="45"/>
        <v>-0.86995969332564249</v>
      </c>
      <c r="H80" s="19">
        <v>1206.3789999999999</v>
      </c>
      <c r="I80" s="140">
        <v>157.66999999999999</v>
      </c>
      <c r="J80" s="214">
        <f t="shared" si="51"/>
        <v>1.2906156508572268E-2</v>
      </c>
      <c r="K80" s="215">
        <f t="shared" si="52"/>
        <v>1.1974944591102774E-2</v>
      </c>
      <c r="L80" s="52">
        <f t="shared" si="46"/>
        <v>-0.86930309629063496</v>
      </c>
      <c r="N80" s="40">
        <f t="shared" si="54"/>
        <v>2.1150554808486315</v>
      </c>
      <c r="O80" s="143">
        <f t="shared" si="55"/>
        <v>2.125734778622661</v>
      </c>
      <c r="P80" s="52">
        <f t="shared" si="56"/>
        <v>5.0491809178190659E-3</v>
      </c>
    </row>
    <row r="81" spans="1:16" ht="20.100000000000001" customHeight="1" x14ac:dyDescent="0.25">
      <c r="A81" s="38" t="s">
        <v>206</v>
      </c>
      <c r="B81" s="19">
        <v>2738.4300000000003</v>
      </c>
      <c r="C81" s="140">
        <v>494.77</v>
      </c>
      <c r="D81" s="247">
        <f t="shared" si="49"/>
        <v>3.791932790140019E-3</v>
      </c>
      <c r="E81" s="215">
        <f t="shared" si="50"/>
        <v>5.0942183808031444E-3</v>
      </c>
      <c r="F81" s="52">
        <f t="shared" si="45"/>
        <v>-0.81932348097267416</v>
      </c>
      <c r="H81" s="19">
        <v>684.98799999999994</v>
      </c>
      <c r="I81" s="140">
        <v>145.012</v>
      </c>
      <c r="J81" s="214">
        <f t="shared" si="51"/>
        <v>7.3281798957822546E-3</v>
      </c>
      <c r="K81" s="215">
        <f t="shared" si="52"/>
        <v>1.1013576869696172E-2</v>
      </c>
      <c r="L81" s="52">
        <f t="shared" si="46"/>
        <v>-0.78829994102086454</v>
      </c>
      <c r="N81" s="40">
        <f t="shared" si="54"/>
        <v>2.5013894822945995</v>
      </c>
      <c r="O81" s="143">
        <f t="shared" si="55"/>
        <v>2.930897184550397</v>
      </c>
      <c r="P81" s="52">
        <f t="shared" si="56"/>
        <v>0.17170764700817295</v>
      </c>
    </row>
    <row r="82" spans="1:16" ht="20.100000000000001" customHeight="1" x14ac:dyDescent="0.25">
      <c r="A82" s="38" t="s">
        <v>210</v>
      </c>
      <c r="B82" s="19">
        <v>1250.3699999999999</v>
      </c>
      <c r="C82" s="140">
        <v>867.98</v>
      </c>
      <c r="D82" s="247">
        <f t="shared" si="49"/>
        <v>1.7314004750193998E-3</v>
      </c>
      <c r="E82" s="215">
        <f t="shared" si="50"/>
        <v>8.9368386728571128E-3</v>
      </c>
      <c r="F82" s="52">
        <f t="shared" si="45"/>
        <v>-0.30582147684285443</v>
      </c>
      <c r="H82" s="19">
        <v>222.46399999999997</v>
      </c>
      <c r="I82" s="140">
        <v>136.833</v>
      </c>
      <c r="J82" s="214">
        <f t="shared" si="51"/>
        <v>2.3799777694431192E-3</v>
      </c>
      <c r="K82" s="215">
        <f t="shared" si="52"/>
        <v>1.0392386587393708E-2</v>
      </c>
      <c r="L82" s="52">
        <f t="shared" si="46"/>
        <v>-0.38492070627157643</v>
      </c>
      <c r="N82" s="40">
        <f t="shared" si="54"/>
        <v>1.7791853611331045</v>
      </c>
      <c r="O82" s="143">
        <f t="shared" si="55"/>
        <v>1.5764533745017164</v>
      </c>
      <c r="P82" s="52">
        <f t="shared" si="56"/>
        <v>-0.11394652353832027</v>
      </c>
    </row>
    <row r="83" spans="1:16" ht="20.100000000000001" customHeight="1" x14ac:dyDescent="0.25">
      <c r="A83" s="38" t="s">
        <v>211</v>
      </c>
      <c r="B83" s="19">
        <v>1096.1899999999998</v>
      </c>
      <c r="C83" s="140">
        <v>289.58</v>
      </c>
      <c r="D83" s="247">
        <f t="shared" si="49"/>
        <v>1.5179058092496746E-3</v>
      </c>
      <c r="E83" s="215">
        <f t="shared" si="50"/>
        <v>2.9815545783151254E-3</v>
      </c>
      <c r="F83" s="52">
        <f t="shared" si="45"/>
        <v>-0.73583046734598934</v>
      </c>
      <c r="H83" s="19">
        <v>451.03399999999999</v>
      </c>
      <c r="I83" s="140">
        <v>118.68899999999999</v>
      </c>
      <c r="J83" s="214">
        <f t="shared" si="51"/>
        <v>4.8252791160053226E-3</v>
      </c>
      <c r="K83" s="215">
        <f t="shared" si="52"/>
        <v>9.0143603638827754E-3</v>
      </c>
      <c r="L83" s="52">
        <f t="shared" si="46"/>
        <v>-0.73685132384698282</v>
      </c>
      <c r="N83" s="40">
        <f t="shared" si="54"/>
        <v>4.1145604320418911</v>
      </c>
      <c r="O83" s="143">
        <f t="shared" si="55"/>
        <v>4.0986601284619102</v>
      </c>
      <c r="P83" s="52">
        <f t="shared" si="56"/>
        <v>-3.8643990877271607E-3</v>
      </c>
    </row>
    <row r="84" spans="1:16" ht="20.100000000000001" customHeight="1" x14ac:dyDescent="0.25">
      <c r="A84" s="38" t="s">
        <v>207</v>
      </c>
      <c r="B84" s="19">
        <v>499.49</v>
      </c>
      <c r="C84" s="140">
        <v>761.28000000000009</v>
      </c>
      <c r="D84" s="247">
        <f t="shared" si="49"/>
        <v>6.9164905049500555E-4</v>
      </c>
      <c r="E84" s="215">
        <f t="shared" si="50"/>
        <v>7.8382411402021512E-3</v>
      </c>
      <c r="F84" s="52">
        <f t="shared" si="45"/>
        <v>0.52411459688882678</v>
      </c>
      <c r="H84" s="19">
        <v>95.596000000000004</v>
      </c>
      <c r="I84" s="140">
        <v>118.282</v>
      </c>
      <c r="J84" s="214">
        <f t="shared" si="51"/>
        <v>1.0227108873691224E-3</v>
      </c>
      <c r="K84" s="215">
        <f t="shared" si="52"/>
        <v>8.9834489511309585E-3</v>
      </c>
      <c r="L84" s="52">
        <f t="shared" si="46"/>
        <v>0.2373111845683919</v>
      </c>
      <c r="N84" s="40">
        <f t="shared" ref="N84" si="57">(H84/B84)*10</f>
        <v>1.9138721495925846</v>
      </c>
      <c r="O84" s="143">
        <f t="shared" ref="O84" si="58">(I84/C84)*10</f>
        <v>1.5537253047498947</v>
      </c>
      <c r="P84" s="52">
        <f t="shared" ref="P84" si="59">(O84-N84)/N84</f>
        <v>-0.18817706549486921</v>
      </c>
    </row>
    <row r="85" spans="1:16" ht="20.100000000000001" customHeight="1" x14ac:dyDescent="0.25">
      <c r="A85" s="38" t="s">
        <v>181</v>
      </c>
      <c r="B85" s="19">
        <v>2584.2400000000002</v>
      </c>
      <c r="C85" s="140">
        <v>515.38</v>
      </c>
      <c r="D85" s="247">
        <f t="shared" si="49"/>
        <v>3.578424277265237E-3</v>
      </c>
      <c r="E85" s="215">
        <f t="shared" si="50"/>
        <v>5.3064217092756733E-3</v>
      </c>
      <c r="F85" s="52">
        <f t="shared" si="45"/>
        <v>-0.80056805869423886</v>
      </c>
      <c r="H85" s="19">
        <v>855.57299999999998</v>
      </c>
      <c r="I85" s="140">
        <v>114.84800000000001</v>
      </c>
      <c r="J85" s="214">
        <f t="shared" si="51"/>
        <v>9.1531426214387871E-3</v>
      </c>
      <c r="K85" s="215">
        <f t="shared" si="52"/>
        <v>8.7226386528760809E-3</v>
      </c>
      <c r="L85" s="52">
        <f t="shared" si="46"/>
        <v>-0.86576481492520208</v>
      </c>
      <c r="N85" s="40">
        <f t="shared" ref="N85" si="60">(H85/B85)*10</f>
        <v>3.3107335232021788</v>
      </c>
      <c r="O85" s="143">
        <f t="shared" ref="O85" si="61">(I85/C85)*10</f>
        <v>2.2284139857968879</v>
      </c>
      <c r="P85" s="52">
        <f t="shared" ref="P85" si="62">(O85-N85)/N85</f>
        <v>-0.32691230804902088</v>
      </c>
    </row>
    <row r="86" spans="1:16" ht="20.100000000000001" customHeight="1" x14ac:dyDescent="0.25">
      <c r="A86" s="38" t="s">
        <v>183</v>
      </c>
      <c r="B86" s="19">
        <v>6227.5499999999984</v>
      </c>
      <c r="C86" s="140">
        <v>728.19999999999993</v>
      </c>
      <c r="D86" s="247">
        <f t="shared" si="49"/>
        <v>8.6233539098083452E-3</v>
      </c>
      <c r="E86" s="215">
        <f t="shared" si="50"/>
        <v>7.4976450166761317E-3</v>
      </c>
      <c r="F86" s="52">
        <f t="shared" si="45"/>
        <v>-0.88306798018482391</v>
      </c>
      <c r="H86" s="19">
        <v>804.01300000000015</v>
      </c>
      <c r="I86" s="140">
        <v>96.295000000000016</v>
      </c>
      <c r="J86" s="214">
        <f t="shared" si="51"/>
        <v>8.6015403226736512E-3</v>
      </c>
      <c r="K86" s="215">
        <f t="shared" si="52"/>
        <v>7.3135491177791709E-3</v>
      </c>
      <c r="L86" s="52">
        <f t="shared" ref="L86:L88" si="63">(I86-H86)/H86</f>
        <v>-0.88023203604916833</v>
      </c>
      <c r="N86" s="40">
        <f t="shared" ref="N86" si="64">(H86/B86)*10</f>
        <v>1.2910582813465976</v>
      </c>
      <c r="O86" s="143">
        <f t="shared" ref="O86" si="65">(I86/C86)*10</f>
        <v>1.3223702279593521</v>
      </c>
      <c r="P86" s="52">
        <f t="shared" ref="P86" si="66">(O86-N86)/N86</f>
        <v>2.4252930379018642E-2</v>
      </c>
    </row>
    <row r="87" spans="1:16" ht="20.100000000000001" customHeight="1" x14ac:dyDescent="0.25">
      <c r="A87" s="38" t="s">
        <v>195</v>
      </c>
      <c r="B87" s="19">
        <v>2414.3200000000002</v>
      </c>
      <c r="C87" s="140">
        <v>311.95999999999998</v>
      </c>
      <c r="D87" s="247">
        <f t="shared" si="49"/>
        <v>3.3431342681357022E-3</v>
      </c>
      <c r="E87" s="215">
        <f t="shared" si="50"/>
        <v>3.2119820645458478E-3</v>
      </c>
      <c r="F87" s="52">
        <f t="shared" si="45"/>
        <v>-0.87078763378508228</v>
      </c>
      <c r="H87" s="19">
        <v>448.18600000000009</v>
      </c>
      <c r="I87" s="140">
        <v>67.165999999999997</v>
      </c>
      <c r="J87" s="214">
        <f t="shared" si="51"/>
        <v>4.7948104707981254E-3</v>
      </c>
      <c r="K87" s="215">
        <f t="shared" si="52"/>
        <v>5.1012185476375267E-3</v>
      </c>
      <c r="L87" s="52">
        <f t="shared" si="63"/>
        <v>-0.85013811230158909</v>
      </c>
      <c r="N87" s="40">
        <f t="shared" ref="N87:N88" si="67">(H87/B87)*10</f>
        <v>1.8563653533914315</v>
      </c>
      <c r="O87" s="143">
        <f t="shared" ref="O87:O88" si="68">(I87/C87)*10</f>
        <v>2.1530324400564176</v>
      </c>
      <c r="P87" s="52">
        <f t="shared" ref="P87:P88" si="69">(O87-N87)/N87</f>
        <v>0.15981072159259974</v>
      </c>
    </row>
    <row r="88" spans="1:16" ht="20.100000000000001" customHeight="1" x14ac:dyDescent="0.25">
      <c r="A88" s="38" t="s">
        <v>226</v>
      </c>
      <c r="B88" s="19">
        <v>5675.5399999999991</v>
      </c>
      <c r="C88" s="140">
        <v>1191.1799999999998</v>
      </c>
      <c r="D88" s="247">
        <f t="shared" si="49"/>
        <v>7.8589798635536699E-3</v>
      </c>
      <c r="E88" s="215">
        <f t="shared" si="50"/>
        <v>1.2264549287234654E-2</v>
      </c>
      <c r="F88" s="52">
        <f>(C88-B88)/B88</f>
        <v>-0.79012041144983547</v>
      </c>
      <c r="H88" s="19">
        <v>270.09000000000003</v>
      </c>
      <c r="I88" s="140">
        <v>63.406999999999996</v>
      </c>
      <c r="J88" s="214">
        <f t="shared" si="51"/>
        <v>2.8894931123637632E-3</v>
      </c>
      <c r="K88" s="215">
        <f t="shared" si="52"/>
        <v>4.8157246888314428E-3</v>
      </c>
      <c r="L88" s="52">
        <f t="shared" si="63"/>
        <v>-0.76523751342145219</v>
      </c>
      <c r="N88" s="40">
        <f t="shared" si="67"/>
        <v>0.47588423304214234</v>
      </c>
      <c r="O88" s="143">
        <f t="shared" si="68"/>
        <v>0.53230410181500698</v>
      </c>
      <c r="P88" s="52">
        <f t="shared" si="69"/>
        <v>0.11855797031180131</v>
      </c>
    </row>
    <row r="89" spans="1:16" ht="20.100000000000001" customHeight="1" x14ac:dyDescent="0.25">
      <c r="A89" s="38" t="s">
        <v>204</v>
      </c>
      <c r="B89" s="19">
        <v>456.73999999999995</v>
      </c>
      <c r="C89" s="140">
        <v>148.54</v>
      </c>
      <c r="D89" s="247">
        <f t="shared" si="49"/>
        <v>6.3245267637608116E-4</v>
      </c>
      <c r="E89" s="215">
        <f t="shared" si="50"/>
        <v>1.5293877928825497E-3</v>
      </c>
      <c r="F89" s="52">
        <f t="shared" ref="F89:F94" si="70">(C89-B89)/B89</f>
        <v>-0.67478215177124834</v>
      </c>
      <c r="H89" s="19">
        <v>120.69199999999999</v>
      </c>
      <c r="I89" s="140">
        <v>60.713000000000008</v>
      </c>
      <c r="J89" s="214">
        <f t="shared" si="51"/>
        <v>1.2911944267370405E-3</v>
      </c>
      <c r="K89" s="215">
        <f t="shared" si="52"/>
        <v>4.6111169592162292E-3</v>
      </c>
      <c r="L89" s="52">
        <f t="shared" ref="L89:L94" si="71">(I89-H89)/H89</f>
        <v>-0.49695920193550513</v>
      </c>
      <c r="N89" s="40">
        <f t="shared" ref="N89:N94" si="72">(H89/B89)*10</f>
        <v>2.6424661733152344</v>
      </c>
      <c r="O89" s="143">
        <f t="shared" ref="O89:O94" si="73">(I89/C89)*10</f>
        <v>4.0873165477312519</v>
      </c>
      <c r="P89" s="52">
        <f t="shared" ref="P89:P94" si="74">(O89-N89)/N89</f>
        <v>0.5467810294060681</v>
      </c>
    </row>
    <row r="90" spans="1:16" ht="20.100000000000001" customHeight="1" x14ac:dyDescent="0.25">
      <c r="A90" s="38" t="s">
        <v>176</v>
      </c>
      <c r="B90" s="19">
        <v>275.45999999999998</v>
      </c>
      <c r="C90" s="140">
        <v>35.209999999999994</v>
      </c>
      <c r="D90" s="247">
        <f t="shared" si="49"/>
        <v>3.8143235590172819E-4</v>
      </c>
      <c r="E90" s="215">
        <f t="shared" si="50"/>
        <v>3.6252688964181075E-4</v>
      </c>
      <c r="F90" s="52">
        <f t="shared" si="70"/>
        <v>-0.87217744863138025</v>
      </c>
      <c r="H90" s="19">
        <v>411.84100000000001</v>
      </c>
      <c r="I90" s="140">
        <v>48.730000000000004</v>
      </c>
      <c r="J90" s="214">
        <f t="shared" si="51"/>
        <v>4.4059822018179297E-3</v>
      </c>
      <c r="K90" s="215">
        <f t="shared" si="52"/>
        <v>3.7010150943390515E-3</v>
      </c>
      <c r="L90" s="52">
        <f t="shared" si="71"/>
        <v>-0.88167763772912355</v>
      </c>
      <c r="N90" s="40">
        <f t="shared" si="72"/>
        <v>14.951027372395266</v>
      </c>
      <c r="O90" s="143">
        <f t="shared" si="73"/>
        <v>13.839818233456409</v>
      </c>
      <c r="P90" s="52">
        <f t="shared" si="74"/>
        <v>-7.4323262961215039E-2</v>
      </c>
    </row>
    <row r="91" spans="1:16" ht="20.100000000000001" customHeight="1" x14ac:dyDescent="0.25">
      <c r="A91" s="38" t="s">
        <v>216</v>
      </c>
      <c r="B91" s="19">
        <v>885.85000000000048</v>
      </c>
      <c r="C91" s="140">
        <v>528.28</v>
      </c>
      <c r="D91" s="247">
        <f t="shared" si="49"/>
        <v>1.226645801479511E-3</v>
      </c>
      <c r="E91" s="215">
        <f t="shared" si="50"/>
        <v>5.4392418420896281E-3</v>
      </c>
      <c r="F91" s="52">
        <f t="shared" si="70"/>
        <v>-0.40364621549923835</v>
      </c>
      <c r="H91" s="19">
        <v>127.10099999999998</v>
      </c>
      <c r="I91" s="140">
        <v>46.881</v>
      </c>
      <c r="J91" s="214">
        <f t="shared" si="51"/>
        <v>1.3597595767134904E-3</v>
      </c>
      <c r="K91" s="215">
        <f t="shared" si="52"/>
        <v>3.5605846221569682E-3</v>
      </c>
      <c r="L91" s="52">
        <f t="shared" si="71"/>
        <v>-0.63115160384261326</v>
      </c>
      <c r="N91" s="40">
        <f t="shared" si="72"/>
        <v>1.4347914432465982</v>
      </c>
      <c r="O91" s="143">
        <f t="shared" si="73"/>
        <v>0.88742712198076779</v>
      </c>
      <c r="P91" s="52">
        <f t="shared" si="74"/>
        <v>-0.38149399610808432</v>
      </c>
    </row>
    <row r="92" spans="1:16" ht="20.100000000000001" customHeight="1" x14ac:dyDescent="0.25">
      <c r="A92" s="38" t="s">
        <v>202</v>
      </c>
      <c r="B92" s="19">
        <v>1272.3999999999999</v>
      </c>
      <c r="C92" s="140">
        <v>140.91</v>
      </c>
      <c r="D92" s="247">
        <f t="shared" si="49"/>
        <v>1.7619056474600992E-3</v>
      </c>
      <c r="E92" s="215">
        <f t="shared" si="50"/>
        <v>1.4508282879701097E-3</v>
      </c>
      <c r="F92" s="52">
        <f t="shared" si="70"/>
        <v>-0.8892565231059415</v>
      </c>
      <c r="H92" s="19">
        <v>302.66500000000008</v>
      </c>
      <c r="I92" s="140">
        <v>43.486999999999995</v>
      </c>
      <c r="J92" s="214">
        <f t="shared" si="51"/>
        <v>3.2379889401813419E-3</v>
      </c>
      <c r="K92" s="215">
        <f t="shared" si="52"/>
        <v>3.3028123005853127E-3</v>
      </c>
      <c r="L92" s="52">
        <f t="shared" si="71"/>
        <v>-0.85631969339038227</v>
      </c>
      <c r="N92" s="40">
        <f t="shared" si="72"/>
        <v>2.3786938069789381</v>
      </c>
      <c r="O92" s="143">
        <f t="shared" si="73"/>
        <v>3.0861542828755937</v>
      </c>
      <c r="P92" s="52">
        <f t="shared" si="74"/>
        <v>0.2974155285648834</v>
      </c>
    </row>
    <row r="93" spans="1:16" ht="20.100000000000001" customHeight="1" x14ac:dyDescent="0.25">
      <c r="A93" s="38" t="s">
        <v>227</v>
      </c>
      <c r="B93" s="19">
        <v>368.81000000000006</v>
      </c>
      <c r="C93" s="140">
        <v>96.449999999999989</v>
      </c>
      <c r="D93" s="247">
        <f t="shared" si="49"/>
        <v>5.1069508160936762E-4</v>
      </c>
      <c r="E93" s="215">
        <f t="shared" si="50"/>
        <v>9.930621558066643E-4</v>
      </c>
      <c r="F93" s="52">
        <f t="shared" si="70"/>
        <v>-0.73848322984734693</v>
      </c>
      <c r="H93" s="19">
        <v>155.13499999999999</v>
      </c>
      <c r="I93" s="140">
        <v>38.641000000000005</v>
      </c>
      <c r="J93" s="214">
        <f t="shared" si="51"/>
        <v>1.6596746047115864E-3</v>
      </c>
      <c r="K93" s="215">
        <f t="shared" si="52"/>
        <v>2.9347614254125855E-3</v>
      </c>
      <c r="L93" s="52">
        <f t="shared" si="71"/>
        <v>-0.75092016630676506</v>
      </c>
      <c r="N93" s="40">
        <f t="shared" si="72"/>
        <v>4.206366421734768</v>
      </c>
      <c r="O93" s="143">
        <f t="shared" si="73"/>
        <v>4.006324520476932</v>
      </c>
      <c r="P93" s="52">
        <f t="shared" si="74"/>
        <v>-4.7556936605474283E-2</v>
      </c>
    </row>
    <row r="94" spans="1:16" ht="20.100000000000001" customHeight="1" x14ac:dyDescent="0.25">
      <c r="A94" s="38" t="s">
        <v>228</v>
      </c>
      <c r="B94" s="19">
        <v>1651.1299999999997</v>
      </c>
      <c r="C94" s="140">
        <v>120.96</v>
      </c>
      <c r="D94" s="247">
        <f t="shared" si="49"/>
        <v>2.2863370572860681E-3</v>
      </c>
      <c r="E94" s="215">
        <f t="shared" si="50"/>
        <v>1.2454204081531791E-3</v>
      </c>
      <c r="F94" s="52">
        <f t="shared" si="70"/>
        <v>-0.92674108035103231</v>
      </c>
      <c r="H94" s="19">
        <v>504.03300000000002</v>
      </c>
      <c r="I94" s="140">
        <v>34.271999999999998</v>
      </c>
      <c r="J94" s="214">
        <f t="shared" si="51"/>
        <v>5.3922762112778872E-3</v>
      </c>
      <c r="K94" s="215">
        <f t="shared" si="52"/>
        <v>2.6029384221873167E-3</v>
      </c>
      <c r="L94" s="52">
        <f t="shared" si="71"/>
        <v>-0.93200445208944649</v>
      </c>
      <c r="N94" s="40">
        <f t="shared" si="72"/>
        <v>3.0526548484976961</v>
      </c>
      <c r="O94" s="143">
        <f t="shared" si="73"/>
        <v>2.833333333333333</v>
      </c>
      <c r="P94" s="52">
        <f t="shared" si="74"/>
        <v>-7.1846155575792589E-2</v>
      </c>
    </row>
    <row r="95" spans="1:16" ht="20.100000000000001" customHeight="1" thickBot="1" x14ac:dyDescent="0.3">
      <c r="A95" s="8" t="s">
        <v>17</v>
      </c>
      <c r="B95" s="19">
        <f>B96-SUM(B68:B94)</f>
        <v>30238.329999999725</v>
      </c>
      <c r="C95" s="140">
        <f>C96-SUM(C68:C94)</f>
        <v>1415.0500000000175</v>
      </c>
      <c r="D95" s="247">
        <f t="shared" si="49"/>
        <v>4.1871333225999417E-2</v>
      </c>
      <c r="E95" s="215">
        <f t="shared" si="50"/>
        <v>1.4569544878944922E-2</v>
      </c>
      <c r="F95" s="52">
        <f t="shared" ref="F95" si="75">(C95-B95)/B95</f>
        <v>-0.95320343418436038</v>
      </c>
      <c r="H95" s="196">
        <f>H96-SUM(H68:H94)</f>
        <v>6021.0170000000071</v>
      </c>
      <c r="I95" s="119">
        <f>I96-SUM(I68:I94)</f>
        <v>378.92199999999684</v>
      </c>
      <c r="J95" s="214">
        <f t="shared" si="51"/>
        <v>6.4414406867803878E-2</v>
      </c>
      <c r="K95" s="215">
        <f t="shared" si="52"/>
        <v>2.8778905019025861E-2</v>
      </c>
      <c r="L95" s="52">
        <f t="shared" ref="L95" si="76">(I95-H95)/H95</f>
        <v>-0.93706677792140491</v>
      </c>
      <c r="N95" s="40">
        <f t="shared" ref="N95:N96" si="77">(H95/B95)*10</f>
        <v>1.9911870133039957</v>
      </c>
      <c r="O95" s="143">
        <f t="shared" ref="O95:O96" si="78">(I95/C95)*10</f>
        <v>2.6777993710469037</v>
      </c>
      <c r="P95" s="52">
        <f>(O95-N95)/N95</f>
        <v>0.34482565080795974</v>
      </c>
    </row>
    <row r="96" spans="1:16" ht="26.25" customHeight="1" thickBot="1" x14ac:dyDescent="0.3">
      <c r="A96" s="12" t="s">
        <v>18</v>
      </c>
      <c r="B96" s="17">
        <v>722172.6100000001</v>
      </c>
      <c r="C96" s="145">
        <v>97123.830000000016</v>
      </c>
      <c r="D96" s="243">
        <f>SUM(D68:D95)</f>
        <v>0.99999999999999967</v>
      </c>
      <c r="E96" s="244">
        <f>SUM(E68:E95)</f>
        <v>1.0000000000000002</v>
      </c>
      <c r="F96" s="57">
        <f>(C96-B96)/B96</f>
        <v>-0.8655116122446127</v>
      </c>
      <c r="G96" s="1"/>
      <c r="H96" s="17">
        <v>93473.142000000007</v>
      </c>
      <c r="I96" s="145">
        <v>13166.657999999994</v>
      </c>
      <c r="J96" s="255">
        <f t="shared" si="51"/>
        <v>1</v>
      </c>
      <c r="K96" s="244">
        <f t="shared" si="52"/>
        <v>1</v>
      </c>
      <c r="L96" s="57">
        <f>(I96-H96)/H96</f>
        <v>-0.85913966602299519</v>
      </c>
      <c r="M96" s="1"/>
      <c r="N96" s="37">
        <f t="shared" si="77"/>
        <v>1.2943324172873296</v>
      </c>
      <c r="O96" s="150">
        <f t="shared" si="78"/>
        <v>1.3556567940123441</v>
      </c>
      <c r="P96" s="57">
        <f>(O96-N96)/N96</f>
        <v>4.7379155390033796E-2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L57 J46:L49 J39:L45 J54:L56 J62:L62 J57:K61 D46:E51 D39:F45 D54:F57 F46:F49 P39:P49 J68:L78 D76:F78 N68:P78 F28 P28 D89:E90 D84:E88 J89:K90 J84:K86 D83:E83 D82:E82 J83:K83 J82:K82 F30 D59:F59 D58:E58 L61 N59:O59 P59 D80:F81 D79:E79 D93:E93 D91:E91 J81:L81 J79:K79 J87:K88 J95:L96 J91:K91 N95:P96 D92:E92 J92:K94 J80:K80 P54:P57 N54:O57 J51:K51 J50:K50 D95:F96 D94:E94 D61:F62 D60:E60 N61:O62 P61:P62 F32:F33 J52:K52 D52:E52 J53:K53 D53:E5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34" t="s">
        <v>16</v>
      </c>
      <c r="B3" s="322"/>
      <c r="C3" s="322"/>
      <c r="D3" s="349" t="s">
        <v>1</v>
      </c>
      <c r="E3" s="347"/>
      <c r="F3" s="349" t="s">
        <v>104</v>
      </c>
      <c r="G3" s="347"/>
      <c r="H3" s="130" t="s">
        <v>0</v>
      </c>
      <c r="J3" s="351" t="s">
        <v>19</v>
      </c>
      <c r="K3" s="347"/>
      <c r="L3" s="345" t="s">
        <v>104</v>
      </c>
      <c r="M3" s="346"/>
      <c r="N3" s="130" t="s">
        <v>0</v>
      </c>
      <c r="P3" s="357" t="s">
        <v>22</v>
      </c>
      <c r="Q3" s="347"/>
      <c r="R3" s="130" t="s">
        <v>0</v>
      </c>
    </row>
    <row r="4" spans="1:18" x14ac:dyDescent="0.25">
      <c r="A4" s="348"/>
      <c r="B4" s="323"/>
      <c r="C4" s="323"/>
      <c r="D4" s="352" t="s">
        <v>147</v>
      </c>
      <c r="E4" s="354"/>
      <c r="F4" s="352" t="str">
        <f>D4</f>
        <v>jan-fev</v>
      </c>
      <c r="G4" s="354"/>
      <c r="H4" s="131" t="s">
        <v>158</v>
      </c>
      <c r="J4" s="355" t="str">
        <f>D4</f>
        <v>jan-fev</v>
      </c>
      <c r="K4" s="354"/>
      <c r="L4" s="356" t="str">
        <f>D4</f>
        <v>jan-fev</v>
      </c>
      <c r="M4" s="344"/>
      <c r="N4" s="131" t="str">
        <f>H4</f>
        <v>2024/2023</v>
      </c>
      <c r="P4" s="355" t="str">
        <f>D4</f>
        <v>jan-fev</v>
      </c>
      <c r="Q4" s="353"/>
      <c r="R4" s="131" t="str">
        <f>N4</f>
        <v>2024/2023</v>
      </c>
    </row>
    <row r="5" spans="1:18" ht="19.5" customHeight="1" thickBot="1" x14ac:dyDescent="0.3">
      <c r="A5" s="335"/>
      <c r="B5" s="358"/>
      <c r="C5" s="358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1219.3299999999995</v>
      </c>
      <c r="E6" s="147">
        <v>568.55999999999995</v>
      </c>
      <c r="F6" s="248">
        <f>D6/D8</f>
        <v>0.41809852659299029</v>
      </c>
      <c r="G6" s="256">
        <f>E6/E8</f>
        <v>0.3886500194817179</v>
      </c>
      <c r="H6" s="165">
        <f>(E6-D6)/D6</f>
        <v>-0.53371113644378454</v>
      </c>
      <c r="I6" s="1"/>
      <c r="J6" s="19">
        <v>596.0590000000002</v>
      </c>
      <c r="K6" s="147">
        <v>214.55700000000007</v>
      </c>
      <c r="L6" s="247">
        <f>J6/J8</f>
        <v>0.3936105371525625</v>
      </c>
      <c r="M6" s="246">
        <f>K6/K8</f>
        <v>0.25478893761645044</v>
      </c>
      <c r="N6" s="165">
        <f>(K6-J6)/J6</f>
        <v>-0.64004066711516816</v>
      </c>
      <c r="P6" s="27">
        <f t="shared" ref="P6:Q8" si="0">(J6/D6)*10</f>
        <v>4.8884141290708873</v>
      </c>
      <c r="Q6" s="152">
        <f t="shared" si="0"/>
        <v>3.773691430983539</v>
      </c>
      <c r="R6" s="165">
        <f>(Q6-P6)/P6</f>
        <v>-0.22803360530733457</v>
      </c>
    </row>
    <row r="7" spans="1:18" ht="24" customHeight="1" thickBot="1" x14ac:dyDescent="0.3">
      <c r="A7" s="161" t="s">
        <v>21</v>
      </c>
      <c r="B7" s="1"/>
      <c r="C7" s="1"/>
      <c r="D7" s="117">
        <v>1697.0400000000011</v>
      </c>
      <c r="E7" s="140">
        <v>894.35000000000014</v>
      </c>
      <c r="F7" s="248">
        <f>D7/D8</f>
        <v>0.5819014734070096</v>
      </c>
      <c r="G7" s="228">
        <f>E7/E8</f>
        <v>0.61134998051828215</v>
      </c>
      <c r="H7" s="55">
        <f t="shared" ref="H7:H8" si="1">(E7-D7)/D7</f>
        <v>-0.47299415452788413</v>
      </c>
      <c r="J7" s="19">
        <v>918.27800000000025</v>
      </c>
      <c r="K7" s="140">
        <v>627.54</v>
      </c>
      <c r="L7" s="247">
        <f>J7/J8</f>
        <v>0.60638946284743755</v>
      </c>
      <c r="M7" s="215">
        <f>K7/K8</f>
        <v>0.74521106238354962</v>
      </c>
      <c r="N7" s="102">
        <f t="shared" ref="N7:N8" si="2">(K7-J7)/J7</f>
        <v>-0.31661218062503971</v>
      </c>
      <c r="P7" s="27">
        <f t="shared" si="0"/>
        <v>5.4110568990713226</v>
      </c>
      <c r="Q7" s="152">
        <f t="shared" si="0"/>
        <v>7.0167160507631223</v>
      </c>
      <c r="R7" s="102">
        <f t="shared" ref="R7:R8" si="3">(Q7-P7)/P7</f>
        <v>0.29673669703369271</v>
      </c>
    </row>
    <row r="8" spans="1:18" ht="26.25" customHeight="1" thickBot="1" x14ac:dyDescent="0.3">
      <c r="A8" s="12" t="s">
        <v>12</v>
      </c>
      <c r="B8" s="162"/>
      <c r="C8" s="162"/>
      <c r="D8" s="163">
        <v>2916.3700000000008</v>
      </c>
      <c r="E8" s="145">
        <v>1462.91</v>
      </c>
      <c r="F8" s="257">
        <f>SUM(F6:F7)</f>
        <v>0.99999999999999989</v>
      </c>
      <c r="G8" s="258">
        <f>SUM(G6:G7)</f>
        <v>1</v>
      </c>
      <c r="H8" s="164">
        <f t="shared" si="1"/>
        <v>-0.49837983520609536</v>
      </c>
      <c r="I8" s="1"/>
      <c r="J8" s="17">
        <v>1514.3370000000004</v>
      </c>
      <c r="K8" s="145">
        <v>842.09699999999998</v>
      </c>
      <c r="L8" s="243">
        <f>SUM(L6:L7)</f>
        <v>1</v>
      </c>
      <c r="M8" s="244">
        <f>SUM(M6:M7)</f>
        <v>1</v>
      </c>
      <c r="N8" s="164">
        <f t="shared" si="2"/>
        <v>-0.4439170409228595</v>
      </c>
      <c r="O8" s="1"/>
      <c r="P8" s="29">
        <f t="shared" si="0"/>
        <v>5.1925407269996606</v>
      </c>
      <c r="Q8" s="146">
        <f t="shared" si="0"/>
        <v>5.7563144691060959</v>
      </c>
      <c r="R8" s="164">
        <f t="shared" si="3"/>
        <v>0.10857377375491351</v>
      </c>
    </row>
  </sheetData>
  <mergeCells count="11">
    <mergeCell ref="A3:C5"/>
    <mergeCell ref="D3:E3"/>
    <mergeCell ref="F3:G3"/>
    <mergeCell ref="J3:K3"/>
    <mergeCell ref="L3:M3"/>
    <mergeCell ref="P3:Q3"/>
    <mergeCell ref="D4:E4"/>
    <mergeCell ref="F4:G4"/>
    <mergeCell ref="J4:K4"/>
    <mergeCell ref="L4:M4"/>
    <mergeCell ref="P4:Q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topLeftCell="A21" workbookViewId="0">
      <selection activeCell="P81" sqref="P81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61" t="s">
        <v>3</v>
      </c>
      <c r="B4" s="349" t="s">
        <v>1</v>
      </c>
      <c r="C4" s="347"/>
      <c r="D4" s="349" t="s">
        <v>104</v>
      </c>
      <c r="E4" s="347"/>
      <c r="F4" s="130" t="s">
        <v>0</v>
      </c>
      <c r="H4" s="359" t="s">
        <v>19</v>
      </c>
      <c r="I4" s="360"/>
      <c r="J4" s="349" t="s">
        <v>13</v>
      </c>
      <c r="K4" s="350"/>
      <c r="L4" s="130" t="s">
        <v>0</v>
      </c>
      <c r="N4" s="357" t="s">
        <v>22</v>
      </c>
      <c r="O4" s="347"/>
      <c r="P4" s="130" t="s">
        <v>0</v>
      </c>
    </row>
    <row r="5" spans="1:16" x14ac:dyDescent="0.25">
      <c r="A5" s="362"/>
      <c r="B5" s="352" t="s">
        <v>147</v>
      </c>
      <c r="C5" s="354"/>
      <c r="D5" s="352" t="str">
        <f>B5</f>
        <v>jan-fev</v>
      </c>
      <c r="E5" s="354"/>
      <c r="F5" s="131" t="s">
        <v>158</v>
      </c>
      <c r="H5" s="355" t="str">
        <f>B5</f>
        <v>jan-fev</v>
      </c>
      <c r="I5" s="354"/>
      <c r="J5" s="352" t="str">
        <f>B5</f>
        <v>jan-fev</v>
      </c>
      <c r="K5" s="353"/>
      <c r="L5" s="131" t="str">
        <f>F5</f>
        <v>2024/2023</v>
      </c>
      <c r="N5" s="355" t="str">
        <f>B5</f>
        <v>jan-fev</v>
      </c>
      <c r="O5" s="353"/>
      <c r="P5" s="131" t="str">
        <f>L5</f>
        <v>2024/2023</v>
      </c>
    </row>
    <row r="6" spans="1:16" ht="19.5" customHeight="1" thickBot="1" x14ac:dyDescent="0.3">
      <c r="A6" s="363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176</v>
      </c>
      <c r="B7" s="39">
        <v>24.130000000000003</v>
      </c>
      <c r="C7" s="147">
        <v>24.880000000000003</v>
      </c>
      <c r="D7" s="247">
        <f>B7/$B$33</f>
        <v>8.2739844395601364E-3</v>
      </c>
      <c r="E7" s="246">
        <f>C7/$C$33</f>
        <v>1.7007197982104167E-2</v>
      </c>
      <c r="F7" s="52">
        <f>(C7-B7)/B7</f>
        <v>3.1081641110650638E-2</v>
      </c>
      <c r="H7" s="39">
        <v>89.712999999999994</v>
      </c>
      <c r="I7" s="147">
        <v>126.19999999999999</v>
      </c>
      <c r="J7" s="247">
        <f>H7/$H$33</f>
        <v>5.9242427544199228E-2</v>
      </c>
      <c r="K7" s="246">
        <f>I7/$I$33</f>
        <v>0.14986397054021094</v>
      </c>
      <c r="L7" s="52">
        <f>(I7-H7)/H7</f>
        <v>0.40670805791802744</v>
      </c>
      <c r="N7" s="27">
        <f t="shared" ref="N7:N33" si="0">(H7/B7)*10</f>
        <v>37.17903025279734</v>
      </c>
      <c r="O7" s="151">
        <f t="shared" ref="O7:O33" si="1">(I7/C7)*10</f>
        <v>50.723472668810281</v>
      </c>
      <c r="P7" s="61">
        <f>(O7-N7)/N7</f>
        <v>0.36430327321390699</v>
      </c>
    </row>
    <row r="8" spans="1:16" ht="20.100000000000001" customHeight="1" x14ac:dyDescent="0.25">
      <c r="A8" s="8" t="s">
        <v>161</v>
      </c>
      <c r="B8" s="19">
        <v>162.9</v>
      </c>
      <c r="C8" s="140">
        <v>95.7</v>
      </c>
      <c r="D8" s="247">
        <f t="shared" ref="D8:D32" si="2">B8/$B$33</f>
        <v>5.5857110037478085E-2</v>
      </c>
      <c r="E8" s="215">
        <f t="shared" ref="E8:E32" si="3">C8/$C$33</f>
        <v>6.5417558154636998E-2</v>
      </c>
      <c r="F8" s="52">
        <f t="shared" ref="F8:F33" si="4">(C8-B8)/B8</f>
        <v>-0.41252302025782689</v>
      </c>
      <c r="H8" s="19">
        <v>170.072</v>
      </c>
      <c r="I8" s="140">
        <v>105.68899999999999</v>
      </c>
      <c r="J8" s="247">
        <f t="shared" ref="J8:J32" si="5">H8/$H$33</f>
        <v>0.11230789447791348</v>
      </c>
      <c r="K8" s="215">
        <f t="shared" ref="K8:K32" si="6">I8/$I$33</f>
        <v>0.12550691903664307</v>
      </c>
      <c r="L8" s="52">
        <f t="shared" ref="L8:L31" si="7">(I8-H8)/H8</f>
        <v>-0.37856319676372363</v>
      </c>
      <c r="N8" s="27">
        <f t="shared" si="0"/>
        <v>10.440270104358502</v>
      </c>
      <c r="O8" s="152">
        <f t="shared" si="1"/>
        <v>11.043782654127481</v>
      </c>
      <c r="P8" s="52">
        <f t="shared" ref="P8:P64" si="8">(O8-N8)/N8</f>
        <v>5.7806219928834078E-2</v>
      </c>
    </row>
    <row r="9" spans="1:16" ht="20.100000000000001" customHeight="1" x14ac:dyDescent="0.25">
      <c r="A9" s="8" t="s">
        <v>160</v>
      </c>
      <c r="B9" s="19">
        <v>159.47</v>
      </c>
      <c r="C9" s="140">
        <v>178.79000000000002</v>
      </c>
      <c r="D9" s="247">
        <f t="shared" si="2"/>
        <v>5.4680990409310189E-2</v>
      </c>
      <c r="E9" s="215">
        <f t="shared" si="3"/>
        <v>0.12221531057959822</v>
      </c>
      <c r="F9" s="52">
        <f t="shared" si="4"/>
        <v>0.12115131372671989</v>
      </c>
      <c r="H9" s="19">
        <v>81.147999999999996</v>
      </c>
      <c r="I9" s="140">
        <v>98.224000000000004</v>
      </c>
      <c r="J9" s="247">
        <f t="shared" si="5"/>
        <v>5.3586487023694208E-2</v>
      </c>
      <c r="K9" s="215">
        <f t="shared" si="6"/>
        <v>0.11664214455104344</v>
      </c>
      <c r="L9" s="52">
        <f t="shared" si="7"/>
        <v>0.21043032483856666</v>
      </c>
      <c r="N9" s="27">
        <f t="shared" ref="N9:N15" si="9">(H9/B9)*10</f>
        <v>5.0886060073995107</v>
      </c>
      <c r="O9" s="152">
        <f t="shared" ref="O9:O15" si="10">(I9/C9)*10</f>
        <v>5.49381956485262</v>
      </c>
      <c r="P9" s="52">
        <f t="shared" ref="P9:P15" si="11">(O9-N9)/N9</f>
        <v>7.9631544840350149E-2</v>
      </c>
    </row>
    <row r="10" spans="1:16" ht="20.100000000000001" customHeight="1" x14ac:dyDescent="0.25">
      <c r="A10" s="8" t="s">
        <v>159</v>
      </c>
      <c r="B10" s="19">
        <v>215.57999999999996</v>
      </c>
      <c r="C10" s="140">
        <v>330.22999999999996</v>
      </c>
      <c r="D10" s="247">
        <f t="shared" si="2"/>
        <v>7.3920661644441513E-2</v>
      </c>
      <c r="E10" s="215">
        <f t="shared" si="3"/>
        <v>0.22573500762179491</v>
      </c>
      <c r="F10" s="52">
        <f t="shared" si="4"/>
        <v>0.53182113368587081</v>
      </c>
      <c r="H10" s="19">
        <v>83.501000000000005</v>
      </c>
      <c r="I10" s="140">
        <v>88.692999999999998</v>
      </c>
      <c r="J10" s="247">
        <f t="shared" si="5"/>
        <v>5.514030232372321E-2</v>
      </c>
      <c r="K10" s="215">
        <f t="shared" si="6"/>
        <v>0.10532397099146537</v>
      </c>
      <c r="L10" s="52">
        <f t="shared" si="7"/>
        <v>6.2178896061124929E-2</v>
      </c>
      <c r="N10" s="27">
        <f t="shared" si="9"/>
        <v>3.873318489655813</v>
      </c>
      <c r="O10" s="152">
        <f t="shared" si="10"/>
        <v>2.6857947491142542</v>
      </c>
      <c r="P10" s="52">
        <f t="shared" si="11"/>
        <v>-0.30659078093190406</v>
      </c>
    </row>
    <row r="11" spans="1:16" ht="20.100000000000001" customHeight="1" x14ac:dyDescent="0.25">
      <c r="A11" s="8" t="s">
        <v>169</v>
      </c>
      <c r="B11" s="19">
        <v>501.21</v>
      </c>
      <c r="C11" s="140">
        <v>43.089999999999996</v>
      </c>
      <c r="D11" s="247">
        <f t="shared" si="2"/>
        <v>0.17186090928105824</v>
      </c>
      <c r="E11" s="215">
        <f t="shared" si="3"/>
        <v>2.9454990395854839E-2</v>
      </c>
      <c r="F11" s="52">
        <f t="shared" si="4"/>
        <v>-0.91402805211388449</v>
      </c>
      <c r="H11" s="19">
        <v>175.98800000000003</v>
      </c>
      <c r="I11" s="140">
        <v>47.808000000000007</v>
      </c>
      <c r="J11" s="247">
        <f t="shared" si="5"/>
        <v>0.11621455462027282</v>
      </c>
      <c r="K11" s="215">
        <f t="shared" si="6"/>
        <v>5.6772557080716372E-2</v>
      </c>
      <c r="L11" s="52">
        <f t="shared" si="7"/>
        <v>-0.7283451144396208</v>
      </c>
      <c r="N11" s="27">
        <f t="shared" si="9"/>
        <v>3.5112627441591355</v>
      </c>
      <c r="O11" s="152">
        <f t="shared" si="10"/>
        <v>11.094917614295664</v>
      </c>
      <c r="P11" s="52">
        <f t="shared" si="11"/>
        <v>2.1598084286775965</v>
      </c>
    </row>
    <row r="12" spans="1:16" ht="20.100000000000001" customHeight="1" x14ac:dyDescent="0.25">
      <c r="A12" s="8" t="s">
        <v>167</v>
      </c>
      <c r="B12" s="19">
        <v>67.25</v>
      </c>
      <c r="C12" s="140">
        <v>61.85</v>
      </c>
      <c r="D12" s="247">
        <f t="shared" si="2"/>
        <v>2.3059488336527937E-2</v>
      </c>
      <c r="E12" s="215">
        <f t="shared" si="3"/>
        <v>4.2278745787505727E-2</v>
      </c>
      <c r="F12" s="52">
        <f t="shared" si="4"/>
        <v>-8.0297397769516707E-2</v>
      </c>
      <c r="H12" s="19">
        <v>49.064999999999998</v>
      </c>
      <c r="I12" s="140">
        <v>40.330999999999996</v>
      </c>
      <c r="J12" s="247">
        <f t="shared" si="5"/>
        <v>3.2400317762822949E-2</v>
      </c>
      <c r="K12" s="215">
        <f t="shared" si="6"/>
        <v>4.789353245528722E-2</v>
      </c>
      <c r="L12" s="52">
        <f t="shared" si="7"/>
        <v>-0.17800876388464287</v>
      </c>
      <c r="N12" s="27">
        <f t="shared" si="9"/>
        <v>7.2959107806691446</v>
      </c>
      <c r="O12" s="152">
        <f t="shared" si="10"/>
        <v>6.5207760711398528</v>
      </c>
      <c r="P12" s="52">
        <f t="shared" si="11"/>
        <v>-0.10624235038386808</v>
      </c>
    </row>
    <row r="13" spans="1:16" ht="20.100000000000001" customHeight="1" x14ac:dyDescent="0.25">
      <c r="A13" s="8" t="s">
        <v>163</v>
      </c>
      <c r="B13" s="19">
        <v>89.83</v>
      </c>
      <c r="C13" s="140">
        <v>80.27000000000001</v>
      </c>
      <c r="D13" s="247">
        <f t="shared" si="2"/>
        <v>3.0801990145283339E-2</v>
      </c>
      <c r="E13" s="215">
        <f t="shared" si="3"/>
        <v>5.4870087701909223E-2</v>
      </c>
      <c r="F13" s="52">
        <f t="shared" si="4"/>
        <v>-0.10642324390515405</v>
      </c>
      <c r="H13" s="19">
        <v>38.844000000000001</v>
      </c>
      <c r="I13" s="140">
        <v>35.228999999999999</v>
      </c>
      <c r="J13" s="247">
        <f t="shared" si="5"/>
        <v>2.5650829372854268E-2</v>
      </c>
      <c r="K13" s="215">
        <f t="shared" si="6"/>
        <v>4.1834848004446049E-2</v>
      </c>
      <c r="L13" s="52">
        <f t="shared" si="7"/>
        <v>-9.3064565956132272E-2</v>
      </c>
      <c r="N13" s="27">
        <f t="shared" si="9"/>
        <v>4.3241678726483359</v>
      </c>
      <c r="O13" s="152">
        <f t="shared" si="10"/>
        <v>4.3888127569453088</v>
      </c>
      <c r="P13" s="52">
        <f t="shared" si="11"/>
        <v>1.4949670364527535E-2</v>
      </c>
    </row>
    <row r="14" spans="1:16" ht="20.100000000000001" customHeight="1" x14ac:dyDescent="0.25">
      <c r="A14" s="8" t="s">
        <v>162</v>
      </c>
      <c r="B14" s="19">
        <v>58.779999999999994</v>
      </c>
      <c r="C14" s="140">
        <v>55.38</v>
      </c>
      <c r="D14" s="247">
        <f t="shared" si="2"/>
        <v>2.0155192928194975E-2</v>
      </c>
      <c r="E14" s="215">
        <f t="shared" si="3"/>
        <v>3.7856054029297773E-2</v>
      </c>
      <c r="F14" s="52">
        <f t="shared" si="4"/>
        <v>-5.7842803674719154E-2</v>
      </c>
      <c r="H14" s="19">
        <v>28.37</v>
      </c>
      <c r="I14" s="140">
        <v>34.073999999999998</v>
      </c>
      <c r="J14" s="247">
        <f t="shared" si="5"/>
        <v>1.8734271169495303E-2</v>
      </c>
      <c r="K14" s="215">
        <f t="shared" si="6"/>
        <v>4.0463272045856952E-2</v>
      </c>
      <c r="L14" s="52">
        <f t="shared" si="7"/>
        <v>0.20105745505815992</v>
      </c>
      <c r="N14" s="27">
        <f t="shared" si="9"/>
        <v>4.8264715889758429</v>
      </c>
      <c r="O14" s="152">
        <f t="shared" si="10"/>
        <v>6.1527627302275176</v>
      </c>
      <c r="P14" s="52">
        <f t="shared" si="11"/>
        <v>0.27479518252651897</v>
      </c>
    </row>
    <row r="15" spans="1:16" ht="20.100000000000001" customHeight="1" x14ac:dyDescent="0.25">
      <c r="A15" s="8" t="s">
        <v>181</v>
      </c>
      <c r="B15" s="19">
        <v>111.47</v>
      </c>
      <c r="C15" s="140">
        <v>71.900000000000006</v>
      </c>
      <c r="D15" s="247">
        <f t="shared" si="2"/>
        <v>3.822217345535716E-2</v>
      </c>
      <c r="E15" s="215">
        <f t="shared" si="3"/>
        <v>4.9148614747318707E-2</v>
      </c>
      <c r="F15" s="52">
        <f t="shared" si="4"/>
        <v>-0.35498340360635144</v>
      </c>
      <c r="H15" s="19">
        <v>70.509999999999991</v>
      </c>
      <c r="I15" s="140">
        <v>32.640999999999998</v>
      </c>
      <c r="J15" s="247">
        <f t="shared" si="5"/>
        <v>4.6561630601378697E-2</v>
      </c>
      <c r="K15" s="215">
        <f t="shared" si="6"/>
        <v>3.8761567847884509E-2</v>
      </c>
      <c r="L15" s="52">
        <f t="shared" si="7"/>
        <v>-0.53707275563749823</v>
      </c>
      <c r="N15" s="27">
        <f t="shared" si="9"/>
        <v>6.3254687359827741</v>
      </c>
      <c r="O15" s="152">
        <f t="shared" si="10"/>
        <v>4.5397774687065358</v>
      </c>
      <c r="P15" s="52">
        <f t="shared" si="11"/>
        <v>-0.28230180905301705</v>
      </c>
    </row>
    <row r="16" spans="1:16" ht="20.100000000000001" customHeight="1" x14ac:dyDescent="0.25">
      <c r="A16" s="8" t="s">
        <v>166</v>
      </c>
      <c r="B16" s="19">
        <v>165.15999999999997</v>
      </c>
      <c r="C16" s="140">
        <v>53.67</v>
      </c>
      <c r="D16" s="247">
        <f t="shared" si="2"/>
        <v>5.6632046002393362E-2</v>
      </c>
      <c r="E16" s="215">
        <f t="shared" si="3"/>
        <v>3.6687150952553475E-2</v>
      </c>
      <c r="F16" s="52">
        <f t="shared" si="4"/>
        <v>-0.6750423831436182</v>
      </c>
      <c r="H16" s="19">
        <v>71.679000000000002</v>
      </c>
      <c r="I16" s="140">
        <v>25.330000000000002</v>
      </c>
      <c r="J16" s="247">
        <f t="shared" si="5"/>
        <v>4.7333585588940921E-2</v>
      </c>
      <c r="K16" s="215">
        <f t="shared" si="6"/>
        <v>3.0079670156763421E-2</v>
      </c>
      <c r="L16" s="52">
        <f t="shared" si="7"/>
        <v>-0.64661895394746027</v>
      </c>
      <c r="N16" s="27">
        <f t="shared" ref="N16:N19" si="12">(H16/B16)*10</f>
        <v>4.3399733591668692</v>
      </c>
      <c r="O16" s="152">
        <f t="shared" ref="O16:O19" si="13">(I16/C16)*10</f>
        <v>4.719582634618968</v>
      </c>
      <c r="P16" s="52">
        <f t="shared" ref="P16:P19" si="14">(O16-N16)/N16</f>
        <v>8.7468111906790866E-2</v>
      </c>
    </row>
    <row r="17" spans="1:16" ht="20.100000000000001" customHeight="1" x14ac:dyDescent="0.25">
      <c r="A17" s="8" t="s">
        <v>175</v>
      </c>
      <c r="B17" s="19">
        <v>36.58</v>
      </c>
      <c r="C17" s="140">
        <v>39.5</v>
      </c>
      <c r="D17" s="247">
        <f t="shared" si="2"/>
        <v>1.2542990086991701E-2</v>
      </c>
      <c r="E17" s="215">
        <f t="shared" si="3"/>
        <v>2.7000977503742543E-2</v>
      </c>
      <c r="F17" s="52">
        <f t="shared" si="4"/>
        <v>7.9825041006014272E-2</v>
      </c>
      <c r="H17" s="19">
        <v>18.916</v>
      </c>
      <c r="I17" s="140">
        <v>20.86</v>
      </c>
      <c r="J17" s="247">
        <f t="shared" si="5"/>
        <v>1.2491275059646569E-2</v>
      </c>
      <c r="K17" s="215">
        <f t="shared" si="6"/>
        <v>2.4771493070275756E-2</v>
      </c>
      <c r="L17" s="52">
        <f t="shared" si="7"/>
        <v>0.10277014167900185</v>
      </c>
      <c r="N17" s="27">
        <f t="shared" si="12"/>
        <v>5.1711317659923459</v>
      </c>
      <c r="O17" s="152">
        <f t="shared" si="13"/>
        <v>5.2810126582278478</v>
      </c>
      <c r="P17" s="52">
        <f t="shared" si="14"/>
        <v>2.1248905889060369E-2</v>
      </c>
    </row>
    <row r="18" spans="1:16" ht="20.100000000000001" customHeight="1" x14ac:dyDescent="0.25">
      <c r="A18" s="8" t="s">
        <v>200</v>
      </c>
      <c r="B18" s="19">
        <v>11.84</v>
      </c>
      <c r="C18" s="140">
        <v>63.54</v>
      </c>
      <c r="D18" s="247">
        <f t="shared" si="2"/>
        <v>4.0598415153084129E-3</v>
      </c>
      <c r="E18" s="215">
        <f t="shared" si="3"/>
        <v>4.3433977483235471E-2</v>
      </c>
      <c r="F18" s="52">
        <f t="shared" si="4"/>
        <v>4.3665540540540544</v>
      </c>
      <c r="H18" s="19">
        <v>2.3220000000000001</v>
      </c>
      <c r="I18" s="140">
        <v>17.197000000000003</v>
      </c>
      <c r="J18" s="247">
        <f t="shared" si="5"/>
        <v>1.5333442952262283E-3</v>
      </c>
      <c r="K18" s="215">
        <f t="shared" si="6"/>
        <v>2.0421637887321775E-2</v>
      </c>
      <c r="L18" s="52">
        <f t="shared" si="7"/>
        <v>6.4061154177433259</v>
      </c>
      <c r="N18" s="27">
        <f t="shared" si="12"/>
        <v>1.9611486486486487</v>
      </c>
      <c r="O18" s="152">
        <f t="shared" si="13"/>
        <v>2.7064841045011025</v>
      </c>
      <c r="P18" s="52">
        <f t="shared" si="14"/>
        <v>0.38005046499970085</v>
      </c>
    </row>
    <row r="19" spans="1:16" ht="20.100000000000001" customHeight="1" x14ac:dyDescent="0.25">
      <c r="A19" s="8" t="s">
        <v>174</v>
      </c>
      <c r="B19" s="19">
        <v>2.14</v>
      </c>
      <c r="C19" s="140">
        <v>33.81</v>
      </c>
      <c r="D19" s="247">
        <f t="shared" si="2"/>
        <v>7.3378892253040577E-4</v>
      </c>
      <c r="E19" s="215">
        <f t="shared" si="3"/>
        <v>2.3111469605102162E-2</v>
      </c>
      <c r="F19" s="52">
        <f t="shared" si="4"/>
        <v>14.799065420560748</v>
      </c>
      <c r="H19" s="19">
        <v>1.284</v>
      </c>
      <c r="I19" s="140">
        <v>14.212999999999999</v>
      </c>
      <c r="J19" s="247">
        <f t="shared" si="5"/>
        <v>8.4789581183052412E-4</v>
      </c>
      <c r="K19" s="215">
        <f t="shared" si="6"/>
        <v>1.6878103116386833E-2</v>
      </c>
      <c r="L19" s="52">
        <f t="shared" si="7"/>
        <v>10.069314641744548</v>
      </c>
      <c r="N19" s="27">
        <f t="shared" si="12"/>
        <v>6</v>
      </c>
      <c r="O19" s="152">
        <f t="shared" si="13"/>
        <v>4.203785862170955</v>
      </c>
      <c r="P19" s="52">
        <f t="shared" si="14"/>
        <v>-0.29936902297150753</v>
      </c>
    </row>
    <row r="20" spans="1:16" ht="20.100000000000001" customHeight="1" x14ac:dyDescent="0.25">
      <c r="A20" s="8" t="s">
        <v>183</v>
      </c>
      <c r="B20" s="19">
        <v>15.59</v>
      </c>
      <c r="C20" s="140">
        <v>20.369999999999997</v>
      </c>
      <c r="D20" s="247">
        <f t="shared" si="2"/>
        <v>5.3456865898359931E-3</v>
      </c>
      <c r="E20" s="215">
        <f t="shared" si="3"/>
        <v>1.3924301563322418E-2</v>
      </c>
      <c r="F20" s="52">
        <f t="shared" si="4"/>
        <v>0.30660679923027567</v>
      </c>
      <c r="H20" s="19">
        <v>10.109</v>
      </c>
      <c r="I20" s="140">
        <v>13.069999999999999</v>
      </c>
      <c r="J20" s="247">
        <f t="shared" si="5"/>
        <v>6.6755286306812833E-3</v>
      </c>
      <c r="K20" s="215">
        <f t="shared" si="6"/>
        <v>1.5520777297627233E-2</v>
      </c>
      <c r="L20" s="52">
        <f t="shared" si="7"/>
        <v>0.29290731031753869</v>
      </c>
      <c r="N20" s="27">
        <f t="shared" ref="N20:N31" si="15">(H20/B20)*10</f>
        <v>6.484284797947403</v>
      </c>
      <c r="O20" s="152">
        <f t="shared" ref="O20:O31" si="16">(I20/C20)*10</f>
        <v>6.4162984781541486</v>
      </c>
      <c r="P20" s="52">
        <f t="shared" ref="P20:P31" si="17">(O20-N20)/N20</f>
        <v>-1.0484783119762947E-2</v>
      </c>
    </row>
    <row r="21" spans="1:16" ht="20.100000000000001" customHeight="1" x14ac:dyDescent="0.25">
      <c r="A21" s="8" t="s">
        <v>229</v>
      </c>
      <c r="B21" s="19">
        <v>1.5</v>
      </c>
      <c r="C21" s="140">
        <v>3.3</v>
      </c>
      <c r="D21" s="247">
        <f t="shared" si="2"/>
        <v>5.1433802981103204E-4</v>
      </c>
      <c r="E21" s="215">
        <f t="shared" si="3"/>
        <v>2.2557778674012758E-3</v>
      </c>
      <c r="F21" s="52">
        <f t="shared" si="4"/>
        <v>1.2</v>
      </c>
      <c r="H21" s="19">
        <v>4.2720000000000002</v>
      </c>
      <c r="I21" s="140">
        <v>11.844000000000001</v>
      </c>
      <c r="J21" s="247">
        <f t="shared" si="5"/>
        <v>2.8210365328193141E-3</v>
      </c>
      <c r="K21" s="215">
        <f t="shared" si="6"/>
        <v>1.4064888011713619E-2</v>
      </c>
      <c r="L21" s="52">
        <f t="shared" si="7"/>
        <v>1.7724719101123596</v>
      </c>
      <c r="N21" s="27">
        <f t="shared" si="15"/>
        <v>28.480000000000004</v>
      </c>
      <c r="O21" s="152">
        <f t="shared" si="16"/>
        <v>35.890909090909098</v>
      </c>
      <c r="P21" s="52">
        <f t="shared" si="17"/>
        <v>0.26021450459652712</v>
      </c>
    </row>
    <row r="22" spans="1:16" ht="20.100000000000001" customHeight="1" x14ac:dyDescent="0.25">
      <c r="A22" s="8" t="s">
        <v>165</v>
      </c>
      <c r="B22" s="19">
        <v>46.34</v>
      </c>
      <c r="C22" s="140">
        <v>23.16</v>
      </c>
      <c r="D22" s="247">
        <f t="shared" si="2"/>
        <v>1.5889616200962152E-2</v>
      </c>
      <c r="E22" s="215">
        <f t="shared" si="3"/>
        <v>1.583145921485259E-2</v>
      </c>
      <c r="F22" s="52">
        <f t="shared" si="4"/>
        <v>-0.50021579628830393</v>
      </c>
      <c r="H22" s="19">
        <v>32.704999999999998</v>
      </c>
      <c r="I22" s="140">
        <v>11.824000000000002</v>
      </c>
      <c r="J22" s="247">
        <f t="shared" si="5"/>
        <v>2.1596910066913777E-2</v>
      </c>
      <c r="K22" s="215">
        <f t="shared" si="6"/>
        <v>1.4041137778664458E-2</v>
      </c>
      <c r="L22" s="52">
        <f t="shared" si="7"/>
        <v>-0.63846506650359269</v>
      </c>
      <c r="N22" s="27">
        <f t="shared" ref="N22:N24" si="18">(H22/B22)*10</f>
        <v>7.0576176089771252</v>
      </c>
      <c r="O22" s="152">
        <f t="shared" ref="O22:O24" si="19">(I22/C22)*10</f>
        <v>5.105354058721935</v>
      </c>
      <c r="P22" s="52">
        <f t="shared" ref="P22:P24" si="20">(O22-N22)/N22</f>
        <v>-0.27661792667428686</v>
      </c>
    </row>
    <row r="23" spans="1:16" ht="20.100000000000001" customHeight="1" x14ac:dyDescent="0.25">
      <c r="A23" s="8" t="s">
        <v>182</v>
      </c>
      <c r="B23" s="19">
        <v>7.4999999999999991</v>
      </c>
      <c r="C23" s="140">
        <v>26.7</v>
      </c>
      <c r="D23" s="247">
        <f t="shared" si="2"/>
        <v>2.5716901490551599E-3</v>
      </c>
      <c r="E23" s="215">
        <f t="shared" si="3"/>
        <v>1.8251293654428503E-2</v>
      </c>
      <c r="F23" s="52">
        <f t="shared" si="4"/>
        <v>2.56</v>
      </c>
      <c r="H23" s="19">
        <v>4.681</v>
      </c>
      <c r="I23" s="140">
        <v>10.666</v>
      </c>
      <c r="J23" s="247">
        <f t="shared" si="5"/>
        <v>3.0911217252170432E-3</v>
      </c>
      <c r="K23" s="215">
        <f t="shared" si="6"/>
        <v>1.2665999285117987E-2</v>
      </c>
      <c r="L23" s="52">
        <f t="shared" si="7"/>
        <v>1.2785729544969024</v>
      </c>
      <c r="N23" s="27">
        <f t="shared" si="18"/>
        <v>6.2413333333333343</v>
      </c>
      <c r="O23" s="152">
        <f t="shared" si="19"/>
        <v>3.9947565543071164</v>
      </c>
      <c r="P23" s="52">
        <f t="shared" si="20"/>
        <v>-0.35995141727615104</v>
      </c>
    </row>
    <row r="24" spans="1:16" ht="20.100000000000001" customHeight="1" x14ac:dyDescent="0.25">
      <c r="A24" s="8" t="s">
        <v>164</v>
      </c>
      <c r="B24" s="19">
        <v>45.239999999999995</v>
      </c>
      <c r="C24" s="140">
        <v>11.34</v>
      </c>
      <c r="D24" s="247">
        <f t="shared" si="2"/>
        <v>1.5512434979100726E-2</v>
      </c>
      <c r="E24" s="215">
        <f t="shared" si="3"/>
        <v>7.7516730352516564E-3</v>
      </c>
      <c r="F24" s="52">
        <f t="shared" si="4"/>
        <v>-0.74933687002652505</v>
      </c>
      <c r="H24" s="19">
        <v>28.017000000000003</v>
      </c>
      <c r="I24" s="140">
        <v>10.197000000000001</v>
      </c>
      <c r="J24" s="247">
        <f t="shared" si="5"/>
        <v>1.8501165856741275E-2</v>
      </c>
      <c r="K24" s="215">
        <f t="shared" si="6"/>
        <v>1.2109056320115144E-2</v>
      </c>
      <c r="L24" s="52">
        <f t="shared" si="7"/>
        <v>-0.63604240282685509</v>
      </c>
      <c r="N24" s="27">
        <f t="shared" si="18"/>
        <v>6.1929708222811684</v>
      </c>
      <c r="O24" s="152">
        <f t="shared" si="19"/>
        <v>8.9920634920634939</v>
      </c>
      <c r="P24" s="52">
        <f t="shared" si="20"/>
        <v>0.45197898554789012</v>
      </c>
    </row>
    <row r="25" spans="1:16" ht="20.100000000000001" customHeight="1" x14ac:dyDescent="0.25">
      <c r="A25" s="8" t="s">
        <v>190</v>
      </c>
      <c r="B25" s="19">
        <v>26.39</v>
      </c>
      <c r="C25" s="140">
        <v>14.01</v>
      </c>
      <c r="D25" s="247">
        <f t="shared" si="2"/>
        <v>9.0489204044754239E-3</v>
      </c>
      <c r="E25" s="215">
        <f t="shared" si="3"/>
        <v>9.5768024006945077E-3</v>
      </c>
      <c r="F25" s="52">
        <f t="shared" si="4"/>
        <v>-0.46911708980674499</v>
      </c>
      <c r="H25" s="19">
        <v>9.0359999999999996</v>
      </c>
      <c r="I25" s="140">
        <v>7.68</v>
      </c>
      <c r="J25" s="247">
        <f t="shared" si="5"/>
        <v>5.9669677225082677E-3</v>
      </c>
      <c r="K25" s="215">
        <f t="shared" si="6"/>
        <v>9.1200894908781312E-3</v>
      </c>
      <c r="L25" s="52">
        <f t="shared" si="7"/>
        <v>-0.150066401062417</v>
      </c>
      <c r="N25" s="27">
        <f t="shared" ref="N25:N29" si="21">(H25/B25)*10</f>
        <v>3.4240242516104584</v>
      </c>
      <c r="O25" s="152">
        <f t="shared" ref="O25:O29" si="22">(I25/C25)*10</f>
        <v>5.4817987152034267</v>
      </c>
      <c r="P25" s="52">
        <f t="shared" ref="P25:P29" si="23">(O25-N25)/N25</f>
        <v>0.60098127594309902</v>
      </c>
    </row>
    <row r="26" spans="1:16" ht="20.100000000000001" customHeight="1" x14ac:dyDescent="0.25">
      <c r="A26" s="8" t="s">
        <v>170</v>
      </c>
      <c r="B26" s="19">
        <v>14.580000000000002</v>
      </c>
      <c r="C26" s="140">
        <v>8.92</v>
      </c>
      <c r="D26" s="247">
        <f t="shared" si="2"/>
        <v>4.9993656497632323E-3</v>
      </c>
      <c r="E26" s="215">
        <f t="shared" si="3"/>
        <v>6.0974359324907209E-3</v>
      </c>
      <c r="F26" s="52">
        <f t="shared" si="4"/>
        <v>-0.38820301783264755</v>
      </c>
      <c r="H26" s="19">
        <v>13.466000000000001</v>
      </c>
      <c r="I26" s="140">
        <v>7.6609999999999996</v>
      </c>
      <c r="J26" s="247">
        <f t="shared" si="5"/>
        <v>8.8923403443223036E-3</v>
      </c>
      <c r="K26" s="215">
        <f t="shared" si="6"/>
        <v>9.0975267694814264E-3</v>
      </c>
      <c r="L26" s="52">
        <f t="shared" ref="L26:L30" si="24">(I26-H26)/H26</f>
        <v>-0.43108569731174817</v>
      </c>
      <c r="N26" s="27">
        <f t="shared" si="21"/>
        <v>9.2359396433470504</v>
      </c>
      <c r="O26" s="152">
        <f t="shared" si="22"/>
        <v>8.5885650224215233</v>
      </c>
      <c r="P26" s="52">
        <f t="shared" si="23"/>
        <v>-7.009298955216238E-2</v>
      </c>
    </row>
    <row r="27" spans="1:16" ht="20.100000000000001" customHeight="1" x14ac:dyDescent="0.25">
      <c r="A27" s="8" t="s">
        <v>194</v>
      </c>
      <c r="B27" s="19">
        <v>18.72</v>
      </c>
      <c r="C27" s="140">
        <v>20.27</v>
      </c>
      <c r="D27" s="247">
        <f t="shared" si="2"/>
        <v>6.4189386120416794E-3</v>
      </c>
      <c r="E27" s="215">
        <f t="shared" si="3"/>
        <v>1.3855944658249655E-2</v>
      </c>
      <c r="F27" s="52">
        <f t="shared" si="4"/>
        <v>8.2799145299145338E-2</v>
      </c>
      <c r="H27" s="19">
        <v>8.2910000000000004</v>
      </c>
      <c r="I27" s="140">
        <v>7.2080000000000002</v>
      </c>
      <c r="J27" s="247">
        <f t="shared" si="5"/>
        <v>5.4750032522483455E-3</v>
      </c>
      <c r="K27" s="215">
        <f t="shared" si="6"/>
        <v>8.5595839909179128E-3</v>
      </c>
      <c r="L27" s="52">
        <f t="shared" si="24"/>
        <v>-0.13062356772403813</v>
      </c>
      <c r="N27" s="27">
        <f t="shared" si="21"/>
        <v>4.4289529914529915</v>
      </c>
      <c r="O27" s="152">
        <f t="shared" si="22"/>
        <v>3.5559940799210659</v>
      </c>
      <c r="P27" s="52">
        <f t="shared" si="23"/>
        <v>-0.19710277196812986</v>
      </c>
    </row>
    <row r="28" spans="1:16" ht="20.100000000000001" customHeight="1" x14ac:dyDescent="0.25">
      <c r="A28" s="8" t="s">
        <v>216</v>
      </c>
      <c r="B28" s="19">
        <v>9.2800000000000011</v>
      </c>
      <c r="C28" s="140">
        <v>21.599999999999998</v>
      </c>
      <c r="D28" s="247">
        <f t="shared" si="2"/>
        <v>3.1820379444309189E-3</v>
      </c>
      <c r="E28" s="215">
        <f t="shared" si="3"/>
        <v>1.476509149571744E-2</v>
      </c>
      <c r="F28" s="52">
        <f t="shared" si="4"/>
        <v>1.3275862068965512</v>
      </c>
      <c r="H28" s="19">
        <v>4.4489999999999998</v>
      </c>
      <c r="I28" s="140">
        <v>7.2</v>
      </c>
      <c r="J28" s="247">
        <f t="shared" si="5"/>
        <v>2.9379193666931478E-3</v>
      </c>
      <c r="K28" s="215">
        <f t="shared" si="6"/>
        <v>8.5500838976982473E-3</v>
      </c>
      <c r="L28" s="52">
        <f t="shared" si="24"/>
        <v>0.61834120026972361</v>
      </c>
      <c r="N28" s="27">
        <f t="shared" ref="N28" si="25">(H28/B28)*10</f>
        <v>4.794181034482758</v>
      </c>
      <c r="O28" s="152">
        <f t="shared" ref="O28" si="26">(I28/C28)*10</f>
        <v>3.3333333333333339</v>
      </c>
      <c r="P28" s="52">
        <f t="shared" ref="P28" si="27">(O28-N28)/N28</f>
        <v>-0.3047126695137482</v>
      </c>
    </row>
    <row r="29" spans="1:16" ht="20.100000000000001" customHeight="1" x14ac:dyDescent="0.25">
      <c r="A29" s="8" t="s">
        <v>198</v>
      </c>
      <c r="B29" s="19">
        <v>68.52000000000001</v>
      </c>
      <c r="C29" s="140">
        <v>40.709999999999994</v>
      </c>
      <c r="D29" s="247">
        <f t="shared" si="2"/>
        <v>2.3494961201767948E-2</v>
      </c>
      <c r="E29" s="215">
        <f t="shared" si="3"/>
        <v>2.7828096055123007E-2</v>
      </c>
      <c r="F29" s="52">
        <f t="shared" si="4"/>
        <v>-0.40586690017513155</v>
      </c>
      <c r="H29" s="19">
        <v>13.249999999999998</v>
      </c>
      <c r="I29" s="140">
        <v>6.3070000000000004</v>
      </c>
      <c r="J29" s="247">
        <f t="shared" si="5"/>
        <v>8.7497036656966065E-3</v>
      </c>
      <c r="K29" s="215">
        <f t="shared" si="6"/>
        <v>7.4896359920531737E-3</v>
      </c>
      <c r="L29" s="52">
        <f t="shared" si="24"/>
        <v>-0.52399999999999991</v>
      </c>
      <c r="N29" s="27">
        <f t="shared" si="21"/>
        <v>1.933741973146526</v>
      </c>
      <c r="O29" s="152">
        <f t="shared" si="22"/>
        <v>1.5492507983296491</v>
      </c>
      <c r="P29" s="52">
        <f t="shared" si="23"/>
        <v>-0.19883271923360313</v>
      </c>
    </row>
    <row r="30" spans="1:16" ht="20.100000000000001" customHeight="1" x14ac:dyDescent="0.25">
      <c r="A30" s="8" t="s">
        <v>199</v>
      </c>
      <c r="B30" s="19">
        <v>0.02</v>
      </c>
      <c r="C30" s="140">
        <v>14.4</v>
      </c>
      <c r="D30" s="247">
        <f t="shared" si="2"/>
        <v>6.8578403974804275E-6</v>
      </c>
      <c r="E30" s="215">
        <f t="shared" si="3"/>
        <v>9.8433943304782941E-3</v>
      </c>
      <c r="F30" s="52">
        <f t="shared" si="4"/>
        <v>719</v>
      </c>
      <c r="H30" s="19">
        <v>0.03</v>
      </c>
      <c r="I30" s="140">
        <v>5.9349999999999996</v>
      </c>
      <c r="J30" s="247">
        <f t="shared" si="5"/>
        <v>1.9810649809124395E-5</v>
      </c>
      <c r="K30" s="215">
        <f t="shared" si="6"/>
        <v>7.047881657338763E-3</v>
      </c>
      <c r="L30" s="52">
        <f t="shared" si="24"/>
        <v>196.83333333333331</v>
      </c>
      <c r="N30" s="27">
        <f t="shared" ref="N30" si="28">(H30/B30)*10</f>
        <v>15</v>
      </c>
      <c r="O30" s="152">
        <f t="shared" ref="O30" si="29">(I30/C30)*10</f>
        <v>4.1215277777777777</v>
      </c>
      <c r="P30" s="52">
        <f t="shared" ref="P30" si="30">(O30-N30)/N30</f>
        <v>-0.72523148148148142</v>
      </c>
    </row>
    <row r="31" spans="1:16" ht="20.100000000000001" customHeight="1" x14ac:dyDescent="0.25">
      <c r="A31" s="8" t="s">
        <v>230</v>
      </c>
      <c r="B31" s="19">
        <v>21.270000000000003</v>
      </c>
      <c r="C31" s="140">
        <v>19.579999999999998</v>
      </c>
      <c r="D31" s="247">
        <f t="shared" si="2"/>
        <v>7.2933132627204357E-3</v>
      </c>
      <c r="E31" s="215">
        <f t="shared" si="3"/>
        <v>1.3384282013247569E-2</v>
      </c>
      <c r="F31" s="52">
        <f t="shared" si="4"/>
        <v>-7.9454630935590242E-2</v>
      </c>
      <c r="H31" s="19">
        <v>7.0449999999999999</v>
      </c>
      <c r="I31" s="140">
        <v>5.4749999999999996</v>
      </c>
      <c r="J31" s="247">
        <f t="shared" si="5"/>
        <v>4.6522009301760451E-3</v>
      </c>
      <c r="K31" s="215">
        <f t="shared" si="6"/>
        <v>6.501626297208042E-3</v>
      </c>
      <c r="L31" s="52">
        <f t="shared" si="7"/>
        <v>-0.22285308729595463</v>
      </c>
      <c r="N31" s="27">
        <f t="shared" si="15"/>
        <v>3.3121767748001876</v>
      </c>
      <c r="O31" s="152">
        <f t="shared" si="16"/>
        <v>2.7962206332992849</v>
      </c>
      <c r="P31" s="52">
        <f t="shared" si="17"/>
        <v>-0.15577554477961961</v>
      </c>
    </row>
    <row r="32" spans="1:16" ht="20.100000000000001" customHeight="1" thickBot="1" x14ac:dyDescent="0.3">
      <c r="A32" s="8" t="s">
        <v>17</v>
      </c>
      <c r="B32" s="19">
        <f>B33-SUM(B7:B31)</f>
        <v>1035.0800000000013</v>
      </c>
      <c r="C32" s="140">
        <f>C33-SUM(C7:C31)</f>
        <v>105.94000000000028</v>
      </c>
      <c r="D32" s="247">
        <f t="shared" si="2"/>
        <v>0.35492067193120247</v>
      </c>
      <c r="E32" s="215">
        <f t="shared" si="3"/>
        <v>7.2417305234088417E-2</v>
      </c>
      <c r="F32" s="52">
        <f t="shared" si="4"/>
        <v>-0.89765042315569799</v>
      </c>
      <c r="H32" s="19">
        <f>H33-SUM(H7:H31)</f>
        <v>497.57399999999927</v>
      </c>
      <c r="I32" s="140">
        <f>I33-SUM(I7:I31)</f>
        <v>50.54099999999994</v>
      </c>
      <c r="J32" s="247">
        <f t="shared" si="5"/>
        <v>0.32857547560417494</v>
      </c>
      <c r="K32" s="215">
        <f t="shared" si="6"/>
        <v>6.0018026426884252E-2</v>
      </c>
      <c r="L32" s="52">
        <f t="shared" ref="L32:L33" si="31">(I32-H32)/H32</f>
        <v>-0.89842515887084129</v>
      </c>
      <c r="N32" s="27">
        <f t="shared" si="0"/>
        <v>4.8071066970668799</v>
      </c>
      <c r="O32" s="152">
        <f t="shared" si="1"/>
        <v>4.770719275061337</v>
      </c>
      <c r="P32" s="52">
        <f t="shared" si="8"/>
        <v>-7.5695057960217882E-3</v>
      </c>
    </row>
    <row r="33" spans="1:16" ht="26.25" customHeight="1" thickBot="1" x14ac:dyDescent="0.3">
      <c r="A33" s="12" t="s">
        <v>18</v>
      </c>
      <c r="B33" s="17">
        <v>2916.3700000000008</v>
      </c>
      <c r="C33" s="145">
        <v>1462.9099999999999</v>
      </c>
      <c r="D33" s="243">
        <f>SUM(D7:D32)</f>
        <v>1</v>
      </c>
      <c r="E33" s="244">
        <f>SUM(E7:E32)</f>
        <v>1.0000000000000004</v>
      </c>
      <c r="F33" s="57">
        <f t="shared" si="4"/>
        <v>-0.49837983520609541</v>
      </c>
      <c r="G33" s="1"/>
      <c r="H33" s="17">
        <v>1514.3369999999995</v>
      </c>
      <c r="I33" s="145">
        <v>842.09699999999987</v>
      </c>
      <c r="J33" s="243">
        <f>SUM(J7:J32)</f>
        <v>1</v>
      </c>
      <c r="K33" s="244">
        <f>SUM(K7:K32)</f>
        <v>1.0000000000000002</v>
      </c>
      <c r="L33" s="57">
        <f t="shared" si="31"/>
        <v>-0.44391704092285922</v>
      </c>
      <c r="N33" s="29">
        <f t="shared" si="0"/>
        <v>5.1925407269996571</v>
      </c>
      <c r="O33" s="146">
        <f t="shared" si="1"/>
        <v>5.7563144691060959</v>
      </c>
      <c r="P33" s="57">
        <f t="shared" si="8"/>
        <v>0.10857377375491427</v>
      </c>
    </row>
    <row r="35" spans="1:16" ht="15.75" thickBot="1" x14ac:dyDescent="0.3"/>
    <row r="36" spans="1:16" x14ac:dyDescent="0.25">
      <c r="A36" s="361" t="s">
        <v>2</v>
      </c>
      <c r="B36" s="349" t="s">
        <v>1</v>
      </c>
      <c r="C36" s="347"/>
      <c r="D36" s="349" t="s">
        <v>104</v>
      </c>
      <c r="E36" s="347"/>
      <c r="F36" s="130" t="s">
        <v>0</v>
      </c>
      <c r="H36" s="359" t="s">
        <v>19</v>
      </c>
      <c r="I36" s="360"/>
      <c r="J36" s="349" t="s">
        <v>104</v>
      </c>
      <c r="K36" s="350"/>
      <c r="L36" s="130" t="s">
        <v>0</v>
      </c>
      <c r="N36" s="357" t="s">
        <v>22</v>
      </c>
      <c r="O36" s="347"/>
      <c r="P36" s="130" t="s">
        <v>0</v>
      </c>
    </row>
    <row r="37" spans="1:16" x14ac:dyDescent="0.25">
      <c r="A37" s="362"/>
      <c r="B37" s="352" t="str">
        <f>B5</f>
        <v>jan-fev</v>
      </c>
      <c r="C37" s="354"/>
      <c r="D37" s="352" t="str">
        <f>B5</f>
        <v>jan-fev</v>
      </c>
      <c r="E37" s="354"/>
      <c r="F37" s="131" t="str">
        <f>F5</f>
        <v>2024/2023</v>
      </c>
      <c r="H37" s="355" t="str">
        <f>B5</f>
        <v>jan-fev</v>
      </c>
      <c r="I37" s="354"/>
      <c r="J37" s="352" t="str">
        <f>B5</f>
        <v>jan-fev</v>
      </c>
      <c r="K37" s="353"/>
      <c r="L37" s="131" t="str">
        <f>F37</f>
        <v>2024/2023</v>
      </c>
      <c r="N37" s="355" t="str">
        <f>B5</f>
        <v>jan-fev</v>
      </c>
      <c r="O37" s="353"/>
      <c r="P37" s="131" t="str">
        <f>P5</f>
        <v>2024/2023</v>
      </c>
    </row>
    <row r="38" spans="1:16" ht="19.5" customHeight="1" thickBot="1" x14ac:dyDescent="0.3">
      <c r="A38" s="363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159</v>
      </c>
      <c r="B39" s="39">
        <v>215.57999999999996</v>
      </c>
      <c r="C39" s="147">
        <v>330.22999999999996</v>
      </c>
      <c r="D39" s="247">
        <f t="shared" ref="D39:D55" si="32">B39/$B$56</f>
        <v>0.17680201422092465</v>
      </c>
      <c r="E39" s="246">
        <f t="shared" ref="E39:E55" si="33">C39/$C$56</f>
        <v>0.58081820740115364</v>
      </c>
      <c r="F39" s="52">
        <f>(C39-B39)/B39</f>
        <v>0.53182113368587081</v>
      </c>
      <c r="H39" s="39">
        <v>83.501000000000005</v>
      </c>
      <c r="I39" s="147">
        <v>88.692999999999998</v>
      </c>
      <c r="J39" s="247">
        <f t="shared" ref="J39:J55" si="34">H39/$H$56</f>
        <v>0.14008848117384351</v>
      </c>
      <c r="K39" s="246">
        <f t="shared" ref="K39:K55" si="35">I39/$I$56</f>
        <v>0.41337733096566409</v>
      </c>
      <c r="L39" s="52">
        <f>(I39-H39)/H39</f>
        <v>6.2178896061124929E-2</v>
      </c>
      <c r="N39" s="27">
        <f t="shared" ref="N39:N56" si="36">(H39/B39)*10</f>
        <v>3.873318489655813</v>
      </c>
      <c r="O39" s="151">
        <f t="shared" ref="O39:O56" si="37">(I39/C39)*10</f>
        <v>2.6857947491142542</v>
      </c>
      <c r="P39" s="61">
        <f t="shared" si="8"/>
        <v>-0.30659078093190406</v>
      </c>
    </row>
    <row r="40" spans="1:16" ht="20.100000000000001" customHeight="1" x14ac:dyDescent="0.25">
      <c r="A40" s="38" t="s">
        <v>166</v>
      </c>
      <c r="B40" s="19">
        <v>165.15999999999997</v>
      </c>
      <c r="C40" s="140">
        <v>53.67</v>
      </c>
      <c r="D40" s="247">
        <f t="shared" si="32"/>
        <v>0.13545143644460486</v>
      </c>
      <c r="E40" s="215">
        <f t="shared" si="33"/>
        <v>9.4396369776276898E-2</v>
      </c>
      <c r="F40" s="52">
        <f t="shared" ref="F40:F56" si="38">(C40-B40)/B40</f>
        <v>-0.6750423831436182</v>
      </c>
      <c r="H40" s="19">
        <v>71.679000000000002</v>
      </c>
      <c r="I40" s="140">
        <v>25.330000000000002</v>
      </c>
      <c r="J40" s="247">
        <f t="shared" si="34"/>
        <v>0.12025487409803391</v>
      </c>
      <c r="K40" s="215">
        <f t="shared" si="35"/>
        <v>0.11805720624356232</v>
      </c>
      <c r="L40" s="52">
        <f t="shared" ref="L40:L56" si="39">(I40-H40)/H40</f>
        <v>-0.64661895394746027</v>
      </c>
      <c r="N40" s="27">
        <f t="shared" si="36"/>
        <v>4.3399733591668692</v>
      </c>
      <c r="O40" s="152">
        <f t="shared" si="37"/>
        <v>4.719582634618968</v>
      </c>
      <c r="P40" s="52">
        <f t="shared" si="8"/>
        <v>8.7468111906790866E-2</v>
      </c>
    </row>
    <row r="41" spans="1:16" ht="20.100000000000001" customHeight="1" x14ac:dyDescent="0.25">
      <c r="A41" s="38" t="s">
        <v>175</v>
      </c>
      <c r="B41" s="19">
        <v>36.58</v>
      </c>
      <c r="C41" s="140">
        <v>39.5</v>
      </c>
      <c r="D41" s="247">
        <f t="shared" si="32"/>
        <v>3.0000082012252641E-2</v>
      </c>
      <c r="E41" s="215">
        <f t="shared" si="33"/>
        <v>6.9473758266497807E-2</v>
      </c>
      <c r="F41" s="52">
        <f t="shared" si="38"/>
        <v>7.9825041006014272E-2</v>
      </c>
      <c r="H41" s="19">
        <v>18.916</v>
      </c>
      <c r="I41" s="140">
        <v>20.86</v>
      </c>
      <c r="J41" s="247">
        <f t="shared" si="34"/>
        <v>3.173511347031082E-2</v>
      </c>
      <c r="K41" s="215">
        <f t="shared" si="35"/>
        <v>9.7223581612345428E-2</v>
      </c>
      <c r="L41" s="52">
        <f t="shared" si="39"/>
        <v>0.10277014167900185</v>
      </c>
      <c r="N41" s="27">
        <f t="shared" si="36"/>
        <v>5.1711317659923459</v>
      </c>
      <c r="O41" s="152">
        <f t="shared" si="37"/>
        <v>5.2810126582278478</v>
      </c>
      <c r="P41" s="52">
        <f t="shared" si="8"/>
        <v>2.1248905889060369E-2</v>
      </c>
    </row>
    <row r="42" spans="1:16" ht="20.100000000000001" customHeight="1" x14ac:dyDescent="0.25">
      <c r="A42" s="38" t="s">
        <v>174</v>
      </c>
      <c r="B42" s="19">
        <v>2.14</v>
      </c>
      <c r="C42" s="140">
        <v>33.81</v>
      </c>
      <c r="D42" s="247">
        <f t="shared" si="32"/>
        <v>1.7550622062936212E-3</v>
      </c>
      <c r="E42" s="215">
        <f t="shared" si="33"/>
        <v>5.9466019417475723E-2</v>
      </c>
      <c r="F42" s="52">
        <f t="shared" ref="F42:F44" si="40">(C42-B42)/B42</f>
        <v>14.799065420560748</v>
      </c>
      <c r="H42" s="19">
        <v>1.284</v>
      </c>
      <c r="I42" s="140">
        <v>14.212999999999999</v>
      </c>
      <c r="J42" s="247">
        <f t="shared" si="34"/>
        <v>2.1541491697969492E-3</v>
      </c>
      <c r="K42" s="215">
        <f t="shared" si="35"/>
        <v>6.6243469101450889E-2</v>
      </c>
      <c r="L42" s="52">
        <f t="shared" ref="L42:L54" si="41">(I42-H42)/H42</f>
        <v>10.069314641744548</v>
      </c>
      <c r="N42" s="27">
        <f t="shared" si="36"/>
        <v>6</v>
      </c>
      <c r="O42" s="152">
        <f t="shared" si="37"/>
        <v>4.203785862170955</v>
      </c>
      <c r="P42" s="52">
        <f t="shared" ref="P42:P45" si="42">(O42-N42)/N42</f>
        <v>-0.29936902297150753</v>
      </c>
    </row>
    <row r="43" spans="1:16" ht="20.100000000000001" customHeight="1" x14ac:dyDescent="0.25">
      <c r="A43" s="38" t="s">
        <v>165</v>
      </c>
      <c r="B43" s="19">
        <v>46.34</v>
      </c>
      <c r="C43" s="140">
        <v>23.16</v>
      </c>
      <c r="D43" s="247">
        <f t="shared" si="32"/>
        <v>3.800447786899365E-2</v>
      </c>
      <c r="E43" s="215">
        <f t="shared" si="33"/>
        <v>4.0734487125369354E-2</v>
      </c>
      <c r="F43" s="52">
        <f t="shared" si="40"/>
        <v>-0.50021579628830393</v>
      </c>
      <c r="H43" s="19">
        <v>32.704999999999998</v>
      </c>
      <c r="I43" s="140">
        <v>11.824000000000002</v>
      </c>
      <c r="J43" s="247">
        <f t="shared" si="34"/>
        <v>5.4868729437857651E-2</v>
      </c>
      <c r="K43" s="215">
        <f t="shared" si="35"/>
        <v>5.5108898800784879E-2</v>
      </c>
      <c r="L43" s="52">
        <f t="shared" si="41"/>
        <v>-0.63846506650359269</v>
      </c>
      <c r="N43" s="27">
        <f t="shared" si="36"/>
        <v>7.0576176089771252</v>
      </c>
      <c r="O43" s="152">
        <f t="shared" si="37"/>
        <v>5.105354058721935</v>
      </c>
      <c r="P43" s="52">
        <f t="shared" si="42"/>
        <v>-0.27661792667428686</v>
      </c>
    </row>
    <row r="44" spans="1:16" ht="20.100000000000001" customHeight="1" x14ac:dyDescent="0.25">
      <c r="A44" s="38" t="s">
        <v>164</v>
      </c>
      <c r="B44" s="19">
        <v>45.239999999999995</v>
      </c>
      <c r="C44" s="140">
        <v>11.34</v>
      </c>
      <c r="D44" s="247">
        <f t="shared" si="32"/>
        <v>3.7102343090057666E-2</v>
      </c>
      <c r="E44" s="215">
        <f t="shared" si="33"/>
        <v>1.9945124525116081E-2</v>
      </c>
      <c r="F44" s="52">
        <f t="shared" si="40"/>
        <v>-0.74933687002652505</v>
      </c>
      <c r="H44" s="19">
        <v>28.017000000000003</v>
      </c>
      <c r="I44" s="140">
        <v>10.197000000000001</v>
      </c>
      <c r="J44" s="247">
        <f t="shared" si="34"/>
        <v>4.7003736207321754E-2</v>
      </c>
      <c r="K44" s="215">
        <f t="shared" si="35"/>
        <v>4.7525832296312867E-2</v>
      </c>
      <c r="L44" s="52">
        <f t="shared" si="41"/>
        <v>-0.63604240282685509</v>
      </c>
      <c r="N44" s="27">
        <f t="shared" si="36"/>
        <v>6.1929708222811684</v>
      </c>
      <c r="O44" s="152">
        <f t="shared" si="37"/>
        <v>8.9920634920634939</v>
      </c>
      <c r="P44" s="52">
        <f t="shared" si="42"/>
        <v>0.45197898554789012</v>
      </c>
    </row>
    <row r="45" spans="1:16" ht="20.100000000000001" customHeight="1" x14ac:dyDescent="0.25">
      <c r="A45" s="38" t="s">
        <v>190</v>
      </c>
      <c r="B45" s="19">
        <v>26.39</v>
      </c>
      <c r="C45" s="140">
        <v>14.01</v>
      </c>
      <c r="D45" s="247">
        <f t="shared" si="32"/>
        <v>2.164303346920031E-2</v>
      </c>
      <c r="E45" s="215">
        <f t="shared" si="33"/>
        <v>2.464119881806669E-2</v>
      </c>
      <c r="F45" s="52">
        <f t="shared" ref="F45:F54" si="43">(C45-B45)/B45</f>
        <v>-0.46911708980674499</v>
      </c>
      <c r="H45" s="19">
        <v>9.0359999999999996</v>
      </c>
      <c r="I45" s="140">
        <v>7.68</v>
      </c>
      <c r="J45" s="247">
        <f t="shared" si="34"/>
        <v>1.5159573129505633E-2</v>
      </c>
      <c r="K45" s="215">
        <f t="shared" si="35"/>
        <v>3.5794683930144434E-2</v>
      </c>
      <c r="L45" s="52">
        <f t="shared" si="41"/>
        <v>-0.150066401062417</v>
      </c>
      <c r="N45" s="27">
        <f t="shared" si="36"/>
        <v>3.4240242516104584</v>
      </c>
      <c r="O45" s="152">
        <f t="shared" si="37"/>
        <v>5.4817987152034267</v>
      </c>
      <c r="P45" s="52">
        <f t="shared" si="42"/>
        <v>0.60098127594309902</v>
      </c>
    </row>
    <row r="46" spans="1:16" ht="20.100000000000001" customHeight="1" x14ac:dyDescent="0.25">
      <c r="A46" s="38" t="s">
        <v>170</v>
      </c>
      <c r="B46" s="19">
        <v>14.580000000000002</v>
      </c>
      <c r="C46" s="140">
        <v>8.92</v>
      </c>
      <c r="D46" s="247">
        <f t="shared" si="32"/>
        <v>1.1957386433533177E-2</v>
      </c>
      <c r="E46" s="215">
        <f t="shared" si="33"/>
        <v>1.5688757562966088E-2</v>
      </c>
      <c r="F46" s="52">
        <f t="shared" si="43"/>
        <v>-0.38820301783264755</v>
      </c>
      <c r="H46" s="19">
        <v>13.466000000000001</v>
      </c>
      <c r="I46" s="140">
        <v>7.6609999999999996</v>
      </c>
      <c r="J46" s="247">
        <f t="shared" si="34"/>
        <v>2.2591723302558972E-2</v>
      </c>
      <c r="K46" s="215">
        <f t="shared" si="35"/>
        <v>3.5706129373546419E-2</v>
      </c>
      <c r="L46" s="52">
        <f t="shared" si="41"/>
        <v>-0.43108569731174817</v>
      </c>
      <c r="N46" s="27">
        <f t="shared" ref="N46:N55" si="44">(H46/B46)*10</f>
        <v>9.2359396433470504</v>
      </c>
      <c r="O46" s="152">
        <f t="shared" ref="O46:O55" si="45">(I46/C46)*10</f>
        <v>8.5885650224215233</v>
      </c>
      <c r="P46" s="52">
        <f t="shared" ref="P46:P55" si="46">(O46-N46)/N46</f>
        <v>-7.009298955216238E-2</v>
      </c>
    </row>
    <row r="47" spans="1:16" ht="20.100000000000001" customHeight="1" x14ac:dyDescent="0.25">
      <c r="A47" s="38" t="s">
        <v>168</v>
      </c>
      <c r="B47" s="19">
        <v>4.33</v>
      </c>
      <c r="C47" s="140">
        <v>12.21</v>
      </c>
      <c r="D47" s="247">
        <f t="shared" si="32"/>
        <v>3.5511305389025138E-3</v>
      </c>
      <c r="E47" s="215">
        <f t="shared" si="33"/>
        <v>2.1475306036302235E-2</v>
      </c>
      <c r="F47" s="52">
        <f t="shared" si="43"/>
        <v>1.8198614318706698</v>
      </c>
      <c r="H47" s="19">
        <v>2.1760000000000002</v>
      </c>
      <c r="I47" s="140">
        <v>5.3940000000000001</v>
      </c>
      <c r="J47" s="247">
        <f t="shared" si="34"/>
        <v>3.6506453220234909E-3</v>
      </c>
      <c r="K47" s="215">
        <f t="shared" si="35"/>
        <v>2.5140172541562381E-2</v>
      </c>
      <c r="L47" s="52">
        <f t="shared" si="41"/>
        <v>1.478860294117647</v>
      </c>
      <c r="N47" s="27">
        <f t="shared" si="44"/>
        <v>5.0254041570438801</v>
      </c>
      <c r="O47" s="152">
        <f t="shared" si="45"/>
        <v>4.4176904176904177</v>
      </c>
      <c r="P47" s="52">
        <f t="shared" si="46"/>
        <v>-0.12092833140627261</v>
      </c>
    </row>
    <row r="48" spans="1:16" ht="20.100000000000001" customHeight="1" x14ac:dyDescent="0.25">
      <c r="A48" s="38" t="s">
        <v>193</v>
      </c>
      <c r="B48" s="19">
        <v>99.22</v>
      </c>
      <c r="C48" s="140">
        <v>5.4499999999999993</v>
      </c>
      <c r="D48" s="247">
        <f t="shared" si="32"/>
        <v>8.1372557060024803E-2</v>
      </c>
      <c r="E48" s="215">
        <f t="shared" si="33"/>
        <v>9.5856198114534948E-3</v>
      </c>
      <c r="F48" s="52">
        <f t="shared" si="43"/>
        <v>-0.945071558153598</v>
      </c>
      <c r="H48" s="19">
        <v>81.724999999999994</v>
      </c>
      <c r="I48" s="140">
        <v>4.32</v>
      </c>
      <c r="J48" s="247">
        <f t="shared" si="34"/>
        <v>0.13710891035954492</v>
      </c>
      <c r="K48" s="215">
        <f t="shared" si="35"/>
        <v>2.0134509710706246E-2</v>
      </c>
      <c r="L48" s="52">
        <f t="shared" ref="L48:L52" si="47">(I48-H48)/H48</f>
        <v>-0.94713979810339566</v>
      </c>
      <c r="N48" s="27">
        <f t="shared" ref="N48" si="48">(H48/B48)*10</f>
        <v>8.2367466236645832</v>
      </c>
      <c r="O48" s="152">
        <f t="shared" ref="O48" si="49">(I48/C48)*10</f>
        <v>7.9266055045871573</v>
      </c>
      <c r="P48" s="52">
        <f t="shared" ref="P48" si="50">(O48-N48)/N48</f>
        <v>-3.7653351893376812E-2</v>
      </c>
    </row>
    <row r="49" spans="1:16" ht="20.100000000000001" customHeight="1" x14ac:dyDescent="0.25">
      <c r="A49" s="38" t="s">
        <v>186</v>
      </c>
      <c r="B49" s="19">
        <v>9.73</v>
      </c>
      <c r="C49" s="140">
        <v>9.07</v>
      </c>
      <c r="D49" s="247">
        <f t="shared" si="32"/>
        <v>7.979792180951838E-3</v>
      </c>
      <c r="E49" s="215">
        <f t="shared" si="33"/>
        <v>1.5952581961446461E-2</v>
      </c>
      <c r="F49" s="52">
        <f t="shared" si="43"/>
        <v>-6.7831449126413174E-2</v>
      </c>
      <c r="H49" s="19">
        <v>3.782</v>
      </c>
      <c r="I49" s="140">
        <v>3.8530000000000002</v>
      </c>
      <c r="J49" s="247">
        <f t="shared" si="34"/>
        <v>6.3450094705389893E-3</v>
      </c>
      <c r="K49" s="215">
        <f t="shared" si="35"/>
        <v>1.7957931924849808E-2</v>
      </c>
      <c r="L49" s="52">
        <f t="shared" si="47"/>
        <v>1.8773135906927599E-2</v>
      </c>
      <c r="N49" s="27">
        <f t="shared" ref="N49:N50" si="51">(H49/B49)*10</f>
        <v>3.8869475847893113</v>
      </c>
      <c r="O49" s="152">
        <f t="shared" ref="O49:O50" si="52">(I49/C49)*10</f>
        <v>4.2480705622932744</v>
      </c>
      <c r="P49" s="52">
        <f t="shared" ref="P49:P50" si="53">(O49-N49)/N49</f>
        <v>9.290657247788367E-2</v>
      </c>
    </row>
    <row r="50" spans="1:16" ht="20.100000000000001" customHeight="1" x14ac:dyDescent="0.25">
      <c r="A50" s="38" t="s">
        <v>189</v>
      </c>
      <c r="B50" s="19">
        <v>11.7</v>
      </c>
      <c r="C50" s="140">
        <v>13.05</v>
      </c>
      <c r="D50" s="247">
        <f t="shared" si="32"/>
        <v>9.5954335577735344E-3</v>
      </c>
      <c r="E50" s="215">
        <f t="shared" si="33"/>
        <v>2.2952722667792316E-2</v>
      </c>
      <c r="F50" s="52">
        <f t="shared" si="43"/>
        <v>0.11538461538461552</v>
      </c>
      <c r="H50" s="19">
        <v>2.7439999999999998</v>
      </c>
      <c r="I50" s="140">
        <v>3.8529999999999998</v>
      </c>
      <c r="J50" s="247">
        <f t="shared" si="34"/>
        <v>4.6035711229928571E-3</v>
      </c>
      <c r="K50" s="215">
        <f t="shared" si="35"/>
        <v>1.7957931924849804E-2</v>
      </c>
      <c r="L50" s="52">
        <f t="shared" si="47"/>
        <v>0.40415451895043736</v>
      </c>
      <c r="N50" s="27">
        <f t="shared" si="51"/>
        <v>2.3452991452991454</v>
      </c>
      <c r="O50" s="152">
        <f t="shared" si="52"/>
        <v>2.9524904214559382</v>
      </c>
      <c r="P50" s="52">
        <f t="shared" si="53"/>
        <v>0.25889715492108145</v>
      </c>
    </row>
    <row r="51" spans="1:16" ht="20.100000000000001" customHeight="1" x14ac:dyDescent="0.25">
      <c r="A51" s="38" t="s">
        <v>171</v>
      </c>
      <c r="B51" s="19">
        <v>509.28000000000003</v>
      </c>
      <c r="C51" s="140">
        <v>4.04</v>
      </c>
      <c r="D51" s="247">
        <f t="shared" si="32"/>
        <v>0.4176720001968296</v>
      </c>
      <c r="E51" s="215">
        <f t="shared" si="33"/>
        <v>7.1056704657380043E-3</v>
      </c>
      <c r="F51" s="52">
        <f t="shared" si="43"/>
        <v>-0.99206723217090786</v>
      </c>
      <c r="H51" s="19">
        <v>232.87799999999999</v>
      </c>
      <c r="I51" s="140">
        <v>3.4139999999999997</v>
      </c>
      <c r="J51" s="247">
        <f t="shared" si="34"/>
        <v>0.39069622302490181</v>
      </c>
      <c r="K51" s="215">
        <f t="shared" si="35"/>
        <v>1.5911855590822015E-2</v>
      </c>
      <c r="L51" s="52">
        <f t="shared" si="47"/>
        <v>-0.98533996341431995</v>
      </c>
      <c r="N51" s="27">
        <f t="shared" ref="N51" si="54">(H51/B51)*10</f>
        <v>4.5726908576814314</v>
      </c>
      <c r="O51" s="152">
        <f t="shared" ref="O51" si="55">(I51/C51)*10</f>
        <v>8.4504950495049496</v>
      </c>
      <c r="P51" s="52">
        <f t="shared" ref="P51" si="56">(O51-N51)/N51</f>
        <v>0.84803550305820297</v>
      </c>
    </row>
    <row r="52" spans="1:16" ht="20.100000000000001" customHeight="1" x14ac:dyDescent="0.25">
      <c r="A52" s="38" t="s">
        <v>187</v>
      </c>
      <c r="B52" s="19">
        <v>1.29</v>
      </c>
      <c r="C52" s="140">
        <v>2.2500000000000004</v>
      </c>
      <c r="D52" s="247">
        <f t="shared" si="32"/>
        <v>1.0579580589340051E-3</v>
      </c>
      <c r="E52" s="215">
        <f t="shared" si="33"/>
        <v>3.9573659772055726E-3</v>
      </c>
      <c r="F52" s="52">
        <f t="shared" si="43"/>
        <v>0.74418604651162823</v>
      </c>
      <c r="H52" s="19">
        <v>0.77400000000000002</v>
      </c>
      <c r="I52" s="140">
        <v>2.16</v>
      </c>
      <c r="J52" s="247">
        <f t="shared" si="34"/>
        <v>1.2985291724476938E-3</v>
      </c>
      <c r="K52" s="215">
        <f t="shared" si="35"/>
        <v>1.0067254855353123E-2</v>
      </c>
      <c r="L52" s="52">
        <f t="shared" si="47"/>
        <v>1.7906976744186047</v>
      </c>
      <c r="N52" s="27">
        <f t="shared" ref="N52" si="57">(H52/B52)*10</f>
        <v>6</v>
      </c>
      <c r="O52" s="152">
        <f t="shared" ref="O52" si="58">(I52/C52)*10</f>
        <v>9.5999999999999979</v>
      </c>
      <c r="P52" s="52">
        <f t="shared" ref="P52" si="59">(O52-N52)/N52</f>
        <v>0.59999999999999964</v>
      </c>
    </row>
    <row r="53" spans="1:16" ht="20.100000000000001" customHeight="1" x14ac:dyDescent="0.25">
      <c r="A53" s="38" t="s">
        <v>184</v>
      </c>
      <c r="B53" s="19">
        <v>0.54999999999999993</v>
      </c>
      <c r="C53" s="140">
        <v>3.4</v>
      </c>
      <c r="D53" s="247">
        <f t="shared" si="32"/>
        <v>4.5106738946798665E-4</v>
      </c>
      <c r="E53" s="215">
        <f t="shared" si="33"/>
        <v>5.980019698888419E-3</v>
      </c>
      <c r="F53" s="52">
        <f t="shared" si="43"/>
        <v>5.1818181818181825</v>
      </c>
      <c r="H53" s="19">
        <v>0.27599999999999997</v>
      </c>
      <c r="I53" s="140">
        <v>1.534</v>
      </c>
      <c r="J53" s="247">
        <f t="shared" si="34"/>
        <v>4.6304141033018533E-4</v>
      </c>
      <c r="K53" s="215">
        <f t="shared" si="35"/>
        <v>7.1496152537554123E-3</v>
      </c>
      <c r="L53" s="52">
        <f t="shared" ref="L53" si="60">(I53-H53)/H53</f>
        <v>4.5579710144927539</v>
      </c>
      <c r="N53" s="27">
        <f t="shared" ref="N53" si="61">(H53/B53)*10</f>
        <v>5.0181818181818185</v>
      </c>
      <c r="O53" s="152">
        <f t="shared" ref="O53" si="62">(I53/C53)*10</f>
        <v>4.5117647058823529</v>
      </c>
      <c r="P53" s="52">
        <f t="shared" ref="P53" si="63">(O53-N53)/N53</f>
        <v>-0.10091645353793699</v>
      </c>
    </row>
    <row r="54" spans="1:16" ht="20.100000000000001" customHeight="1" x14ac:dyDescent="0.25">
      <c r="A54" s="38" t="s">
        <v>173</v>
      </c>
      <c r="B54" s="19">
        <v>2.44</v>
      </c>
      <c r="C54" s="140">
        <v>1.97</v>
      </c>
      <c r="D54" s="247">
        <f t="shared" si="32"/>
        <v>2.0010989641852501E-3</v>
      </c>
      <c r="E54" s="215">
        <f t="shared" si="33"/>
        <v>3.4648937667088779E-3</v>
      </c>
      <c r="F54" s="52">
        <f t="shared" si="43"/>
        <v>-0.19262295081967212</v>
      </c>
      <c r="H54" s="19">
        <v>1.9329999999999998</v>
      </c>
      <c r="I54" s="140">
        <v>1.4589999999999999</v>
      </c>
      <c r="J54" s="247">
        <f t="shared" si="34"/>
        <v>3.2429675585806095E-3</v>
      </c>
      <c r="K54" s="215">
        <f t="shared" si="35"/>
        <v>6.8000577935000946E-3</v>
      </c>
      <c r="L54" s="52">
        <f t="shared" si="41"/>
        <v>-0.24521469218830833</v>
      </c>
      <c r="N54" s="27">
        <f t="shared" ref="N54" si="64">(H54/B54)*10</f>
        <v>7.9221311475409824</v>
      </c>
      <c r="O54" s="152">
        <f t="shared" ref="O54" si="65">(I54/C54)*10</f>
        <v>7.4060913705583751</v>
      </c>
      <c r="P54" s="52">
        <f t="shared" ref="P54" si="66">(O54-N54)/N54</f>
        <v>-6.5139009613945267E-2</v>
      </c>
    </row>
    <row r="55" spans="1:16" ht="20.100000000000001" customHeight="1" thickBot="1" x14ac:dyDescent="0.3">
      <c r="A55" s="8" t="s">
        <v>17</v>
      </c>
      <c r="B55" s="19">
        <f>B56-SUM(B39:B54)</f>
        <v>28.779999999999518</v>
      </c>
      <c r="C55" s="140">
        <f>C56-SUM(C39:C54)</f>
        <v>2.4800000000000182</v>
      </c>
      <c r="D55" s="247">
        <f t="shared" si="32"/>
        <v>2.3603126307069892E-2</v>
      </c>
      <c r="E55" s="215">
        <f t="shared" si="33"/>
        <v>4.3618967215421729E-3</v>
      </c>
      <c r="F55" s="52">
        <f t="shared" ref="F55" si="67">(C55-B55)/B55</f>
        <v>-0.91382904794996322</v>
      </c>
      <c r="H55" s="19">
        <f>H56-SUM(H39:H54)</f>
        <v>11.167000000000257</v>
      </c>
      <c r="I55" s="140">
        <f>I56-SUM(I39:I54)</f>
        <v>2.1120000000000232</v>
      </c>
      <c r="J55" s="247">
        <f t="shared" si="34"/>
        <v>1.8734722569410504E-2</v>
      </c>
      <c r="K55" s="215">
        <f t="shared" si="35"/>
        <v>9.8435380807898269E-3</v>
      </c>
      <c r="L55" s="52">
        <f t="shared" ref="L55" si="68">(I55-H55)/H55</f>
        <v>-0.81087131727411355</v>
      </c>
      <c r="N55" s="27">
        <f t="shared" si="44"/>
        <v>3.8801250868660335</v>
      </c>
      <c r="O55" s="152">
        <f t="shared" si="45"/>
        <v>8.516129032258096</v>
      </c>
      <c r="P55" s="52">
        <f t="shared" si="46"/>
        <v>1.1948078584076138</v>
      </c>
    </row>
    <row r="56" spans="1:16" ht="26.25" customHeight="1" thickBot="1" x14ac:dyDescent="0.3">
      <c r="A56" s="12" t="s">
        <v>18</v>
      </c>
      <c r="B56" s="17">
        <v>1219.3299999999995</v>
      </c>
      <c r="C56" s="145">
        <v>568.56000000000006</v>
      </c>
      <c r="D56" s="253">
        <f>SUM(D39:D55)</f>
        <v>0.99999999999999978</v>
      </c>
      <c r="E56" s="254">
        <f>SUM(E39:E55)</f>
        <v>0.99999999999999967</v>
      </c>
      <c r="F56" s="57">
        <f t="shared" si="38"/>
        <v>-0.53371113644378443</v>
      </c>
      <c r="G56" s="1"/>
      <c r="H56" s="17">
        <v>596.05900000000008</v>
      </c>
      <c r="I56" s="145">
        <v>214.55700000000002</v>
      </c>
      <c r="J56" s="253">
        <f>SUM(J39:J55)</f>
        <v>1</v>
      </c>
      <c r="K56" s="254">
        <f>SUM(K39:K55)</f>
        <v>1.0000000000000002</v>
      </c>
      <c r="L56" s="57">
        <f t="shared" si="39"/>
        <v>-0.64004066711516816</v>
      </c>
      <c r="M56" s="1"/>
      <c r="N56" s="29">
        <f t="shared" si="36"/>
        <v>4.8884141290708865</v>
      </c>
      <c r="O56" s="146">
        <f t="shared" si="37"/>
        <v>3.7736914309835372</v>
      </c>
      <c r="P56" s="57">
        <f t="shared" si="8"/>
        <v>-0.2280336053073348</v>
      </c>
    </row>
    <row r="58" spans="1:16" ht="15.75" thickBot="1" x14ac:dyDescent="0.3"/>
    <row r="59" spans="1:16" x14ac:dyDescent="0.25">
      <c r="A59" s="361" t="s">
        <v>15</v>
      </c>
      <c r="B59" s="349" t="s">
        <v>1</v>
      </c>
      <c r="C59" s="347"/>
      <c r="D59" s="349" t="s">
        <v>104</v>
      </c>
      <c r="E59" s="347"/>
      <c r="F59" s="130" t="s">
        <v>0</v>
      </c>
      <c r="H59" s="359" t="s">
        <v>19</v>
      </c>
      <c r="I59" s="360"/>
      <c r="J59" s="349" t="s">
        <v>104</v>
      </c>
      <c r="K59" s="350"/>
      <c r="L59" s="130" t="s">
        <v>0</v>
      </c>
      <c r="N59" s="357" t="s">
        <v>22</v>
      </c>
      <c r="O59" s="347"/>
      <c r="P59" s="130" t="s">
        <v>0</v>
      </c>
    </row>
    <row r="60" spans="1:16" x14ac:dyDescent="0.25">
      <c r="A60" s="362"/>
      <c r="B60" s="352" t="str">
        <f>B5</f>
        <v>jan-fev</v>
      </c>
      <c r="C60" s="354"/>
      <c r="D60" s="352" t="str">
        <f>B5</f>
        <v>jan-fev</v>
      </c>
      <c r="E60" s="354"/>
      <c r="F60" s="131" t="str">
        <f>F37</f>
        <v>2024/2023</v>
      </c>
      <c r="H60" s="355" t="str">
        <f>B5</f>
        <v>jan-fev</v>
      </c>
      <c r="I60" s="354"/>
      <c r="J60" s="352" t="str">
        <f>B5</f>
        <v>jan-fev</v>
      </c>
      <c r="K60" s="353"/>
      <c r="L60" s="131" t="str">
        <f>L37</f>
        <v>2024/2023</v>
      </c>
      <c r="N60" s="355" t="str">
        <f>B5</f>
        <v>jan-fev</v>
      </c>
      <c r="O60" s="353"/>
      <c r="P60" s="131" t="str">
        <f>P37</f>
        <v>2024/2023</v>
      </c>
    </row>
    <row r="61" spans="1:16" ht="19.5" customHeight="1" thickBot="1" x14ac:dyDescent="0.3">
      <c r="A61" s="363"/>
      <c r="B61" s="99">
        <f>B6</f>
        <v>2023</v>
      </c>
      <c r="C61" s="134">
        <f>C6</f>
        <v>2024</v>
      </c>
      <c r="D61" s="99">
        <f>B6</f>
        <v>2023</v>
      </c>
      <c r="E61" s="134">
        <f>C6</f>
        <v>2024</v>
      </c>
      <c r="F61" s="132" t="s">
        <v>1</v>
      </c>
      <c r="H61" s="25">
        <f>B6</f>
        <v>2023</v>
      </c>
      <c r="I61" s="134">
        <f>C6</f>
        <v>2024</v>
      </c>
      <c r="J61" s="99">
        <f>B6</f>
        <v>2023</v>
      </c>
      <c r="K61" s="134">
        <f>C6</f>
        <v>2024</v>
      </c>
      <c r="L61" s="259">
        <v>1000</v>
      </c>
      <c r="N61" s="25">
        <f>B6</f>
        <v>2023</v>
      </c>
      <c r="O61" s="134">
        <f>C6</f>
        <v>2024</v>
      </c>
      <c r="P61" s="132"/>
    </row>
    <row r="62" spans="1:16" ht="20.100000000000001" customHeight="1" x14ac:dyDescent="0.25">
      <c r="A62" s="38" t="s">
        <v>176</v>
      </c>
      <c r="B62" s="39">
        <v>24.130000000000003</v>
      </c>
      <c r="C62" s="147">
        <v>24.880000000000003</v>
      </c>
      <c r="D62" s="247">
        <f t="shared" ref="D62:D83" si="69">B62/$B$84</f>
        <v>1.4218875218026686E-2</v>
      </c>
      <c r="E62" s="246">
        <f t="shared" ref="E62:E83" si="70">C62/$C$84</f>
        <v>2.7819086487393081E-2</v>
      </c>
      <c r="F62" s="52">
        <f t="shared" ref="F62:F83" si="71">(C62-B62)/B62</f>
        <v>3.1081641110650638E-2</v>
      </c>
      <c r="H62" s="19">
        <v>89.712999999999994</v>
      </c>
      <c r="I62" s="147">
        <v>126.19999999999999</v>
      </c>
      <c r="J62" s="245">
        <f t="shared" ref="J62:J84" si="72">H62/$H$84</f>
        <v>9.7696993720855788E-2</v>
      </c>
      <c r="K62" s="246">
        <f t="shared" ref="K62:K84" si="73">I62/$I$84</f>
        <v>0.20110271855180545</v>
      </c>
      <c r="L62" s="52">
        <f t="shared" ref="L62:L74" si="74">(I62-H62)/H62</f>
        <v>0.40670805791802744</v>
      </c>
      <c r="N62" s="40">
        <f t="shared" ref="N62" si="75">(H62/B62)*10</f>
        <v>37.17903025279734</v>
      </c>
      <c r="O62" s="143">
        <f t="shared" ref="O62" si="76">(I62/C62)*10</f>
        <v>50.723472668810281</v>
      </c>
      <c r="P62" s="52">
        <f t="shared" ref="P62" si="77">(O62-N62)/N62</f>
        <v>0.36430327321390699</v>
      </c>
    </row>
    <row r="63" spans="1:16" ht="20.100000000000001" customHeight="1" x14ac:dyDescent="0.25">
      <c r="A63" s="38" t="s">
        <v>161</v>
      </c>
      <c r="B63" s="19">
        <v>162.9</v>
      </c>
      <c r="C63" s="140">
        <v>95.7</v>
      </c>
      <c r="D63" s="247">
        <f t="shared" si="69"/>
        <v>9.5990666100975841E-2</v>
      </c>
      <c r="E63" s="215">
        <f t="shared" si="70"/>
        <v>0.10700508749371052</v>
      </c>
      <c r="F63" s="52">
        <f t="shared" si="71"/>
        <v>-0.41252302025782689</v>
      </c>
      <c r="H63" s="19">
        <v>170.072</v>
      </c>
      <c r="I63" s="140">
        <v>105.68899999999999</v>
      </c>
      <c r="J63" s="214">
        <f t="shared" si="72"/>
        <v>0.185207529745894</v>
      </c>
      <c r="K63" s="215">
        <f t="shared" si="73"/>
        <v>0.16841794945342128</v>
      </c>
      <c r="L63" s="52">
        <f t="shared" si="74"/>
        <v>-0.37856319676372363</v>
      </c>
      <c r="N63" s="40">
        <f t="shared" ref="N63:N64" si="78">(H63/B63)*10</f>
        <v>10.440270104358502</v>
      </c>
      <c r="O63" s="143">
        <f t="shared" ref="O63:O64" si="79">(I63/C63)*10</f>
        <v>11.043782654127481</v>
      </c>
      <c r="P63" s="52">
        <f t="shared" si="8"/>
        <v>5.7806219928834078E-2</v>
      </c>
    </row>
    <row r="64" spans="1:16" ht="20.100000000000001" customHeight="1" x14ac:dyDescent="0.25">
      <c r="A64" s="38" t="s">
        <v>160</v>
      </c>
      <c r="B64" s="19">
        <v>159.47</v>
      </c>
      <c r="C64" s="140">
        <v>178.79000000000002</v>
      </c>
      <c r="D64" s="247">
        <f t="shared" si="69"/>
        <v>9.3969499835006853E-2</v>
      </c>
      <c r="E64" s="215">
        <f t="shared" si="70"/>
        <v>0.1999105495611338</v>
      </c>
      <c r="F64" s="52">
        <f t="shared" si="71"/>
        <v>0.12115131372671989</v>
      </c>
      <c r="H64" s="19">
        <v>81.147999999999996</v>
      </c>
      <c r="I64" s="140">
        <v>98.224000000000004</v>
      </c>
      <c r="J64" s="214">
        <f t="shared" si="72"/>
        <v>8.8369752950631528E-2</v>
      </c>
      <c r="K64" s="215">
        <f t="shared" si="73"/>
        <v>0.15652229339962395</v>
      </c>
      <c r="L64" s="52">
        <f t="shared" si="74"/>
        <v>0.21043032483856666</v>
      </c>
      <c r="N64" s="40">
        <f t="shared" si="78"/>
        <v>5.0886060073995107</v>
      </c>
      <c r="O64" s="143">
        <f t="shared" si="79"/>
        <v>5.49381956485262</v>
      </c>
      <c r="P64" s="52">
        <f t="shared" si="8"/>
        <v>7.9631544840350149E-2</v>
      </c>
    </row>
    <row r="65" spans="1:16" ht="20.100000000000001" customHeight="1" x14ac:dyDescent="0.25">
      <c r="A65" s="38" t="s">
        <v>169</v>
      </c>
      <c r="B65" s="19">
        <v>501.21</v>
      </c>
      <c r="C65" s="140">
        <v>43.089999999999996</v>
      </c>
      <c r="D65" s="247">
        <f t="shared" si="69"/>
        <v>0.29534365719134498</v>
      </c>
      <c r="E65" s="215">
        <f t="shared" si="70"/>
        <v>4.8180242634315418E-2</v>
      </c>
      <c r="F65" s="52">
        <f t="shared" si="71"/>
        <v>-0.91402805211388449</v>
      </c>
      <c r="H65" s="19">
        <v>175.98800000000003</v>
      </c>
      <c r="I65" s="140">
        <v>47.808000000000007</v>
      </c>
      <c r="J65" s="214">
        <f t="shared" si="72"/>
        <v>0.19165002319559007</v>
      </c>
      <c r="K65" s="215">
        <f t="shared" si="73"/>
        <v>7.6183191509704581E-2</v>
      </c>
      <c r="L65" s="52">
        <f t="shared" si="74"/>
        <v>-0.7283451144396208</v>
      </c>
      <c r="N65" s="40">
        <f t="shared" ref="N65:N67" si="80">(H65/B65)*10</f>
        <v>3.5112627441591355</v>
      </c>
      <c r="O65" s="143">
        <f t="shared" ref="O65:O67" si="81">(I65/C65)*10</f>
        <v>11.094917614295664</v>
      </c>
      <c r="P65" s="52">
        <f t="shared" ref="P65:P67" si="82">(O65-N65)/N65</f>
        <v>2.1598084286775965</v>
      </c>
    </row>
    <row r="66" spans="1:16" ht="20.100000000000001" customHeight="1" x14ac:dyDescent="0.25">
      <c r="A66" s="38" t="s">
        <v>167</v>
      </c>
      <c r="B66" s="19">
        <v>67.25</v>
      </c>
      <c r="C66" s="140">
        <v>61.85</v>
      </c>
      <c r="D66" s="247">
        <f t="shared" si="69"/>
        <v>3.9627822561636737E-2</v>
      </c>
      <c r="E66" s="215">
        <f t="shared" si="70"/>
        <v>6.9156370548443008E-2</v>
      </c>
      <c r="F66" s="52">
        <f>(C65-B65)/B65</f>
        <v>-0.91402805211388449</v>
      </c>
      <c r="H66" s="19">
        <v>49.064999999999998</v>
      </c>
      <c r="I66" s="140">
        <v>40.330999999999996</v>
      </c>
      <c r="J66" s="214">
        <f t="shared" si="72"/>
        <v>5.3431531627677033E-2</v>
      </c>
      <c r="K66" s="215">
        <f t="shared" si="73"/>
        <v>6.4268413168881669E-2</v>
      </c>
      <c r="L66" s="52">
        <f t="shared" si="74"/>
        <v>-0.17800876388464287</v>
      </c>
      <c r="N66" s="40">
        <f t="shared" ref="N66" si="83">(H66/B66)*10</f>
        <v>7.2959107806691446</v>
      </c>
      <c r="O66" s="143">
        <f t="shared" ref="O66" si="84">(I66/C66)*10</f>
        <v>6.5207760711398528</v>
      </c>
      <c r="P66" s="52">
        <f t="shared" ref="P66" si="85">(O66-N66)/N66</f>
        <v>-0.10624235038386808</v>
      </c>
    </row>
    <row r="67" spans="1:16" ht="20.100000000000001" customHeight="1" x14ac:dyDescent="0.25">
      <c r="A67" s="38" t="s">
        <v>163</v>
      </c>
      <c r="B67" s="19">
        <v>89.83</v>
      </c>
      <c r="C67" s="140">
        <v>80.27000000000001</v>
      </c>
      <c r="D67" s="247">
        <f t="shared" si="69"/>
        <v>5.2933342761514172E-2</v>
      </c>
      <c r="E67" s="215">
        <f t="shared" si="70"/>
        <v>8.9752334097389169E-2</v>
      </c>
      <c r="F67" s="52">
        <f t="shared" si="71"/>
        <v>-0.10642324390515405</v>
      </c>
      <c r="H67" s="19">
        <v>38.844000000000001</v>
      </c>
      <c r="I67" s="140">
        <v>35.228999999999999</v>
      </c>
      <c r="J67" s="214">
        <f t="shared" si="72"/>
        <v>4.2300915409059142E-2</v>
      </c>
      <c r="K67" s="215">
        <f t="shared" si="73"/>
        <v>5.6138254135194569E-2</v>
      </c>
      <c r="L67" s="52">
        <f t="shared" si="74"/>
        <v>-9.3064565956132272E-2</v>
      </c>
      <c r="N67" s="40">
        <f t="shared" si="80"/>
        <v>4.3241678726483359</v>
      </c>
      <c r="O67" s="143">
        <f t="shared" si="81"/>
        <v>4.3888127569453088</v>
      </c>
      <c r="P67" s="52">
        <f t="shared" si="82"/>
        <v>1.4949670364527535E-2</v>
      </c>
    </row>
    <row r="68" spans="1:16" ht="20.100000000000001" customHeight="1" x14ac:dyDescent="0.25">
      <c r="A68" s="38" t="s">
        <v>162</v>
      </c>
      <c r="B68" s="19">
        <v>58.779999999999994</v>
      </c>
      <c r="C68" s="140">
        <v>55.38</v>
      </c>
      <c r="D68" s="247">
        <f t="shared" si="69"/>
        <v>3.4636779333427618E-2</v>
      </c>
      <c r="E68" s="215">
        <f t="shared" si="70"/>
        <v>6.1922066305137809E-2</v>
      </c>
      <c r="F68" s="52">
        <f t="shared" si="71"/>
        <v>-5.7842803674719154E-2</v>
      </c>
      <c r="H68" s="19">
        <v>28.37</v>
      </c>
      <c r="I68" s="140">
        <v>34.073999999999998</v>
      </c>
      <c r="J68" s="214">
        <f t="shared" si="72"/>
        <v>3.0894783496936664E-2</v>
      </c>
      <c r="K68" s="215">
        <f t="shared" si="73"/>
        <v>5.4297734008987478E-2</v>
      </c>
      <c r="L68" s="52">
        <f t="shared" si="74"/>
        <v>0.20105745505815992</v>
      </c>
      <c r="N68" s="40">
        <f t="shared" ref="N68:N69" si="86">(H68/B68)*10</f>
        <v>4.8264715889758429</v>
      </c>
      <c r="O68" s="143">
        <f t="shared" ref="O68:O69" si="87">(I68/C68)*10</f>
        <v>6.1527627302275176</v>
      </c>
      <c r="P68" s="52">
        <f t="shared" ref="P68:P69" si="88">(O68-N68)/N68</f>
        <v>0.27479518252651897</v>
      </c>
    </row>
    <row r="69" spans="1:16" ht="20.100000000000001" customHeight="1" x14ac:dyDescent="0.25">
      <c r="A69" s="38" t="s">
        <v>181</v>
      </c>
      <c r="B69" s="19">
        <v>111.47</v>
      </c>
      <c r="C69" s="140">
        <v>71.900000000000006</v>
      </c>
      <c r="D69" s="247">
        <f t="shared" si="69"/>
        <v>6.5684957337481739E-2</v>
      </c>
      <c r="E69" s="215">
        <f t="shared" si="70"/>
        <v>8.0393581931011357E-2</v>
      </c>
      <c r="F69" s="52">
        <f t="shared" si="71"/>
        <v>-0.35498340360635144</v>
      </c>
      <c r="H69" s="19">
        <v>70.509999999999991</v>
      </c>
      <c r="I69" s="140">
        <v>32.640999999999998</v>
      </c>
      <c r="J69" s="214">
        <f t="shared" si="72"/>
        <v>7.6785025885407254E-2</v>
      </c>
      <c r="K69" s="215">
        <f t="shared" si="73"/>
        <v>5.2014214233355643E-2</v>
      </c>
      <c r="L69" s="52">
        <f t="shared" si="74"/>
        <v>-0.53707275563749823</v>
      </c>
      <c r="N69" s="40">
        <f t="shared" si="86"/>
        <v>6.3254687359827741</v>
      </c>
      <c r="O69" s="143">
        <f t="shared" si="87"/>
        <v>4.5397774687065358</v>
      </c>
      <c r="P69" s="52">
        <f t="shared" si="88"/>
        <v>-0.28230180905301705</v>
      </c>
    </row>
    <row r="70" spans="1:16" ht="20.100000000000001" customHeight="1" x14ac:dyDescent="0.25">
      <c r="A70" s="38" t="s">
        <v>200</v>
      </c>
      <c r="B70" s="19">
        <v>11.84</v>
      </c>
      <c r="C70" s="140">
        <v>63.54</v>
      </c>
      <c r="D70" s="247">
        <f t="shared" si="69"/>
        <v>6.976853816056193E-3</v>
      </c>
      <c r="E70" s="215">
        <f t="shared" si="70"/>
        <v>7.1046011069491807E-2</v>
      </c>
      <c r="F70" s="52">
        <f t="shared" si="71"/>
        <v>4.3665540540540544</v>
      </c>
      <c r="H70" s="19">
        <v>2.3220000000000001</v>
      </c>
      <c r="I70" s="140">
        <v>17.197000000000003</v>
      </c>
      <c r="J70" s="214">
        <f t="shared" si="72"/>
        <v>2.5286460091606252E-3</v>
      </c>
      <c r="K70" s="215">
        <f t="shared" si="73"/>
        <v>2.7403830831500785E-2</v>
      </c>
      <c r="L70" s="52">
        <f t="shared" si="74"/>
        <v>6.4061154177433259</v>
      </c>
      <c r="N70" s="40">
        <f t="shared" ref="N70:N71" si="89">(H70/B70)*10</f>
        <v>1.9611486486486487</v>
      </c>
      <c r="O70" s="143">
        <f t="shared" ref="O70:O71" si="90">(I70/C70)*10</f>
        <v>2.7064841045011025</v>
      </c>
      <c r="P70" s="52">
        <f t="shared" ref="P70:P71" si="91">(O70-N70)/N70</f>
        <v>0.38005046499970085</v>
      </c>
    </row>
    <row r="71" spans="1:16" ht="20.100000000000001" customHeight="1" x14ac:dyDescent="0.25">
      <c r="A71" s="38" t="s">
        <v>183</v>
      </c>
      <c r="B71" s="19">
        <v>15.59</v>
      </c>
      <c r="C71" s="140">
        <v>20.369999999999997</v>
      </c>
      <c r="D71" s="247">
        <f t="shared" si="69"/>
        <v>9.1865836986753414E-3</v>
      </c>
      <c r="E71" s="215">
        <f t="shared" si="70"/>
        <v>2.2776317996310167E-2</v>
      </c>
      <c r="F71" s="52">
        <f t="shared" si="71"/>
        <v>0.30660679923027567</v>
      </c>
      <c r="H71" s="19">
        <v>10.109</v>
      </c>
      <c r="I71" s="140">
        <v>13.069999999999999</v>
      </c>
      <c r="J71" s="214">
        <f t="shared" si="72"/>
        <v>1.1008648796987408E-2</v>
      </c>
      <c r="K71" s="215">
        <f t="shared" si="73"/>
        <v>2.0827357618637854E-2</v>
      </c>
      <c r="L71" s="52">
        <f t="shared" si="74"/>
        <v>0.29290731031753869</v>
      </c>
      <c r="N71" s="40">
        <f t="shared" si="89"/>
        <v>6.484284797947403</v>
      </c>
      <c r="O71" s="143">
        <f t="shared" si="90"/>
        <v>6.4162984781541486</v>
      </c>
      <c r="P71" s="52">
        <f t="shared" si="91"/>
        <v>-1.0484783119762947E-2</v>
      </c>
    </row>
    <row r="72" spans="1:16" ht="20.100000000000001" customHeight="1" x14ac:dyDescent="0.25">
      <c r="A72" s="38" t="s">
        <v>229</v>
      </c>
      <c r="B72" s="19">
        <v>1.5</v>
      </c>
      <c r="C72" s="140">
        <v>3.3</v>
      </c>
      <c r="D72" s="247">
        <f t="shared" si="69"/>
        <v>8.838919530476596E-4</v>
      </c>
      <c r="E72" s="215">
        <f t="shared" si="70"/>
        <v>3.689830603231397E-3</v>
      </c>
      <c r="F72" s="52">
        <f t="shared" si="71"/>
        <v>1.2</v>
      </c>
      <c r="H72" s="19">
        <v>4.2720000000000002</v>
      </c>
      <c r="I72" s="140">
        <v>11.844000000000001</v>
      </c>
      <c r="J72" s="214">
        <f t="shared" si="72"/>
        <v>4.6521859393342767E-3</v>
      </c>
      <c r="K72" s="215">
        <f t="shared" si="73"/>
        <v>1.8873697294196388E-2</v>
      </c>
      <c r="L72" s="52">
        <f t="shared" si="74"/>
        <v>1.7724719101123596</v>
      </c>
      <c r="N72" s="40">
        <f t="shared" ref="N72" si="92">(H72/B72)*10</f>
        <v>28.480000000000004</v>
      </c>
      <c r="O72" s="143">
        <f t="shared" ref="O72" si="93">(I72/C72)*10</f>
        <v>35.890909090909098</v>
      </c>
      <c r="P72" s="52">
        <f t="shared" ref="P72" si="94">(O72-N72)/N72</f>
        <v>0.26021450459652712</v>
      </c>
    </row>
    <row r="73" spans="1:16" ht="20.100000000000001" customHeight="1" x14ac:dyDescent="0.25">
      <c r="A73" s="38" t="s">
        <v>182</v>
      </c>
      <c r="B73" s="19">
        <v>7.4999999999999991</v>
      </c>
      <c r="C73" s="140">
        <v>26.7</v>
      </c>
      <c r="D73" s="247">
        <f t="shared" si="69"/>
        <v>4.4194597652382978E-3</v>
      </c>
      <c r="E73" s="215">
        <f t="shared" si="70"/>
        <v>2.9854083971599485E-2</v>
      </c>
      <c r="F73" s="52">
        <f t="shared" si="71"/>
        <v>2.56</v>
      </c>
      <c r="H73" s="19">
        <v>4.681</v>
      </c>
      <c r="I73" s="140">
        <v>10.666</v>
      </c>
      <c r="J73" s="214">
        <f t="shared" si="72"/>
        <v>5.0975848272527503E-3</v>
      </c>
      <c r="K73" s="215">
        <f t="shared" si="73"/>
        <v>1.6996526117857031E-2</v>
      </c>
      <c r="L73" s="52">
        <f t="shared" si="74"/>
        <v>1.2785729544969024</v>
      </c>
      <c r="N73" s="40">
        <f t="shared" ref="N73" si="95">(H73/B73)*10</f>
        <v>6.2413333333333343</v>
      </c>
      <c r="O73" s="143">
        <f t="shared" ref="O73" si="96">(I73/C73)*10</f>
        <v>3.9947565543071164</v>
      </c>
      <c r="P73" s="52">
        <f t="shared" ref="P73" si="97">(O73-N73)/N73</f>
        <v>-0.35995141727615104</v>
      </c>
    </row>
    <row r="74" spans="1:16" ht="20.100000000000001" customHeight="1" x14ac:dyDescent="0.25">
      <c r="A74" s="38" t="s">
        <v>194</v>
      </c>
      <c r="B74" s="19">
        <v>18.72</v>
      </c>
      <c r="C74" s="140">
        <v>20.27</v>
      </c>
      <c r="D74" s="247">
        <f t="shared" si="69"/>
        <v>1.1030971574034791E-2</v>
      </c>
      <c r="E74" s="215">
        <f t="shared" si="70"/>
        <v>2.2664504947727399E-2</v>
      </c>
      <c r="F74" s="52">
        <f t="shared" si="71"/>
        <v>8.2799145299145338E-2</v>
      </c>
      <c r="H74" s="19">
        <v>8.2910000000000004</v>
      </c>
      <c r="I74" s="140">
        <v>7.2080000000000002</v>
      </c>
      <c r="J74" s="214">
        <f t="shared" si="72"/>
        <v>9.0288561851639727E-3</v>
      </c>
      <c r="K74" s="215">
        <f t="shared" si="73"/>
        <v>1.1486120406667305E-2</v>
      </c>
      <c r="L74" s="52">
        <f t="shared" si="74"/>
        <v>-0.13062356772403813</v>
      </c>
      <c r="N74" s="40">
        <f t="shared" ref="N74:N75" si="98">(H74/B74)*10</f>
        <v>4.4289529914529915</v>
      </c>
      <c r="O74" s="143">
        <f t="shared" ref="O74:O75" si="99">(I74/C74)*10</f>
        <v>3.5559940799210659</v>
      </c>
      <c r="P74" s="52">
        <f t="shared" ref="P74:P75" si="100">(O74-N74)/N74</f>
        <v>-0.19710277196812986</v>
      </c>
    </row>
    <row r="75" spans="1:16" ht="20.100000000000001" customHeight="1" x14ac:dyDescent="0.25">
      <c r="A75" s="38" t="s">
        <v>216</v>
      </c>
      <c r="B75" s="19">
        <v>9.2800000000000011</v>
      </c>
      <c r="C75" s="140">
        <v>21.599999999999998</v>
      </c>
      <c r="D75" s="247">
        <f t="shared" si="69"/>
        <v>5.4683448828548543E-3</v>
      </c>
      <c r="E75" s="215">
        <f t="shared" si="70"/>
        <v>2.4151618493878233E-2</v>
      </c>
      <c r="F75" s="52">
        <f t="shared" si="71"/>
        <v>1.3275862068965512</v>
      </c>
      <c r="H75" s="19">
        <v>4.4489999999999998</v>
      </c>
      <c r="I75" s="140">
        <v>7.2</v>
      </c>
      <c r="J75" s="214">
        <f t="shared" si="72"/>
        <v>4.8449380253038849E-3</v>
      </c>
      <c r="K75" s="215">
        <f t="shared" si="73"/>
        <v>1.1473372215316953E-2</v>
      </c>
      <c r="L75" s="52">
        <f t="shared" ref="L75:L80" si="101">(I75-H75)/H75</f>
        <v>0.61834120026972361</v>
      </c>
      <c r="N75" s="40">
        <f t="shared" si="98"/>
        <v>4.794181034482758</v>
      </c>
      <c r="O75" s="143">
        <f t="shared" si="99"/>
        <v>3.3333333333333339</v>
      </c>
      <c r="P75" s="52">
        <f t="shared" si="100"/>
        <v>-0.3047126695137482</v>
      </c>
    </row>
    <row r="76" spans="1:16" ht="20.100000000000001" customHeight="1" x14ac:dyDescent="0.25">
      <c r="A76" s="38" t="s">
        <v>198</v>
      </c>
      <c r="B76" s="19">
        <v>68.52000000000001</v>
      </c>
      <c r="C76" s="140">
        <v>40.709999999999994</v>
      </c>
      <c r="D76" s="247">
        <f t="shared" si="69"/>
        <v>4.0376184415217099E-2</v>
      </c>
      <c r="E76" s="215">
        <f t="shared" si="70"/>
        <v>4.5519092078045498E-2</v>
      </c>
      <c r="F76" s="52">
        <f t="shared" si="71"/>
        <v>-0.40586690017513155</v>
      </c>
      <c r="H76" s="19">
        <v>13.249999999999998</v>
      </c>
      <c r="I76" s="140">
        <v>6.3070000000000004</v>
      </c>
      <c r="J76" s="214">
        <f t="shared" si="72"/>
        <v>1.4429181576820964E-2</v>
      </c>
      <c r="K76" s="215">
        <f t="shared" si="73"/>
        <v>1.0050355355833892E-2</v>
      </c>
      <c r="L76" s="52">
        <f t="shared" si="101"/>
        <v>-0.52399999999999991</v>
      </c>
      <c r="N76" s="40">
        <f t="shared" ref="N76:N80" si="102">(H76/B76)*10</f>
        <v>1.933741973146526</v>
      </c>
      <c r="O76" s="143">
        <f t="shared" ref="O76:O82" si="103">(I76/C76)*10</f>
        <v>1.5492507983296491</v>
      </c>
      <c r="P76" s="52">
        <f t="shared" ref="P76:P80" si="104">(O76-N76)/N76</f>
        <v>-0.19883271923360313</v>
      </c>
    </row>
    <row r="77" spans="1:16" ht="20.100000000000001" customHeight="1" x14ac:dyDescent="0.25">
      <c r="A77" s="38" t="s">
        <v>199</v>
      </c>
      <c r="B77" s="19">
        <v>0.02</v>
      </c>
      <c r="C77" s="140">
        <v>14.4</v>
      </c>
      <c r="D77" s="247">
        <f t="shared" si="69"/>
        <v>1.1785226040635462E-5</v>
      </c>
      <c r="E77" s="215">
        <f t="shared" si="70"/>
        <v>1.6101078995918824E-2</v>
      </c>
      <c r="F77" s="52">
        <f t="shared" si="71"/>
        <v>719</v>
      </c>
      <c r="H77" s="19">
        <v>0.03</v>
      </c>
      <c r="I77" s="140">
        <v>5.9349999999999996</v>
      </c>
      <c r="J77" s="214">
        <f t="shared" si="72"/>
        <v>3.2669845079594636E-5</v>
      </c>
      <c r="K77" s="215">
        <f t="shared" si="73"/>
        <v>9.4575644580425153E-3</v>
      </c>
      <c r="L77" s="52">
        <f t="shared" si="101"/>
        <v>196.83333333333331</v>
      </c>
      <c r="N77" s="40">
        <f t="shared" si="102"/>
        <v>15</v>
      </c>
      <c r="O77" s="143">
        <f t="shared" si="103"/>
        <v>4.1215277777777777</v>
      </c>
      <c r="P77" s="52">
        <f t="shared" si="104"/>
        <v>-0.72523148148148142</v>
      </c>
    </row>
    <row r="78" spans="1:16" ht="20.100000000000001" customHeight="1" x14ac:dyDescent="0.25">
      <c r="A78" s="38" t="s">
        <v>230</v>
      </c>
      <c r="B78" s="19">
        <v>21.270000000000003</v>
      </c>
      <c r="C78" s="140">
        <v>19.579999999999998</v>
      </c>
      <c r="D78" s="247">
        <f t="shared" si="69"/>
        <v>1.2533587894215815E-2</v>
      </c>
      <c r="E78" s="215">
        <f t="shared" si="70"/>
        <v>2.1892994912506288E-2</v>
      </c>
      <c r="F78" s="52">
        <f t="shared" si="71"/>
        <v>-7.9454630935590242E-2</v>
      </c>
      <c r="H78" s="19">
        <v>7.0449999999999999</v>
      </c>
      <c r="I78" s="140">
        <v>5.4749999999999996</v>
      </c>
      <c r="J78" s="214">
        <f t="shared" si="72"/>
        <v>7.6719686195248077E-3</v>
      </c>
      <c r="K78" s="215">
        <f t="shared" si="73"/>
        <v>8.7245434553972663E-3</v>
      </c>
      <c r="L78" s="52">
        <f t="shared" si="101"/>
        <v>-0.22285308729595463</v>
      </c>
      <c r="N78" s="40">
        <f t="shared" ref="N78:N79" si="105">(H78/B78)*10</f>
        <v>3.3121767748001876</v>
      </c>
      <c r="O78" s="143">
        <f t="shared" ref="O78:O79" si="106">(I78/C78)*10</f>
        <v>2.7962206332992849</v>
      </c>
      <c r="P78" s="52">
        <f t="shared" ref="P78:P79" si="107">(O78-N78)/N78</f>
        <v>-0.15577554477961961</v>
      </c>
    </row>
    <row r="79" spans="1:16" ht="20.100000000000001" customHeight="1" x14ac:dyDescent="0.25">
      <c r="A79" s="38" t="s">
        <v>196</v>
      </c>
      <c r="B79" s="19">
        <v>12.75</v>
      </c>
      <c r="C79" s="140">
        <v>13.860000000000001</v>
      </c>
      <c r="D79" s="247">
        <f t="shared" si="69"/>
        <v>7.5130816009051065E-3</v>
      </c>
      <c r="E79" s="215">
        <f t="shared" si="70"/>
        <v>1.5497288533571869E-2</v>
      </c>
      <c r="F79" s="52">
        <f t="shared" si="71"/>
        <v>8.7058823529411855E-2</v>
      </c>
      <c r="H79" s="19">
        <v>3.7989999999999995</v>
      </c>
      <c r="I79" s="140">
        <v>3.8949999999999996</v>
      </c>
      <c r="J79" s="214">
        <f t="shared" si="72"/>
        <v>4.1370913819126671E-3</v>
      </c>
      <c r="K79" s="215">
        <f t="shared" si="73"/>
        <v>6.206775663702712E-3</v>
      </c>
      <c r="L79" s="52">
        <f t="shared" si="101"/>
        <v>2.5269807844169545E-2</v>
      </c>
      <c r="N79" s="40">
        <f t="shared" si="105"/>
        <v>2.9796078431372548</v>
      </c>
      <c r="O79" s="143">
        <f t="shared" si="106"/>
        <v>2.8102453102453095</v>
      </c>
      <c r="P79" s="52">
        <f t="shared" si="107"/>
        <v>-5.6840544732095342E-2</v>
      </c>
    </row>
    <row r="80" spans="1:16" ht="20.100000000000001" customHeight="1" x14ac:dyDescent="0.25">
      <c r="A80" s="38" t="s">
        <v>178</v>
      </c>
      <c r="B80" s="19">
        <v>18.990000000000002</v>
      </c>
      <c r="C80" s="140">
        <v>6.5399999999999991</v>
      </c>
      <c r="D80" s="247">
        <f t="shared" si="69"/>
        <v>1.1190072125583372E-2</v>
      </c>
      <c r="E80" s="215">
        <f t="shared" si="70"/>
        <v>7.3125733773131314E-3</v>
      </c>
      <c r="F80" s="52">
        <f t="shared" si="71"/>
        <v>-0.65560821484992104</v>
      </c>
      <c r="H80" s="19">
        <v>15.752999999999998</v>
      </c>
      <c r="I80" s="140">
        <v>3.3050000000000002</v>
      </c>
      <c r="J80" s="214">
        <f t="shared" si="72"/>
        <v>1.7154935651295142E-2</v>
      </c>
      <c r="K80" s="215">
        <f t="shared" si="73"/>
        <v>5.2665965516142405E-3</v>
      </c>
      <c r="L80" s="52">
        <f t="shared" si="101"/>
        <v>-0.79019869231257533</v>
      </c>
      <c r="N80" s="40">
        <f t="shared" si="102"/>
        <v>8.2954186413902029</v>
      </c>
      <c r="O80" s="143">
        <f t="shared" si="103"/>
        <v>5.0535168195718665</v>
      </c>
      <c r="P80" s="52">
        <f t="shared" si="104"/>
        <v>-0.39080629465073463</v>
      </c>
    </row>
    <row r="81" spans="1:16" ht="20.100000000000001" customHeight="1" x14ac:dyDescent="0.25">
      <c r="A81" s="38" t="s">
        <v>215</v>
      </c>
      <c r="B81" s="19"/>
      <c r="C81" s="140">
        <v>1.8499999999999999</v>
      </c>
      <c r="D81" s="247">
        <f t="shared" si="69"/>
        <v>0</v>
      </c>
      <c r="E81" s="215">
        <f t="shared" si="70"/>
        <v>2.0685413987812378E-3</v>
      </c>
      <c r="F81" s="52"/>
      <c r="H81" s="19"/>
      <c r="I81" s="140">
        <v>2.1779999999999999</v>
      </c>
      <c r="J81" s="214">
        <f t="shared" si="72"/>
        <v>0</v>
      </c>
      <c r="K81" s="215">
        <f t="shared" si="73"/>
        <v>3.4706950951333779E-3</v>
      </c>
      <c r="L81" s="52"/>
      <c r="N81" s="40"/>
      <c r="O81" s="143">
        <f t="shared" si="103"/>
        <v>11.772972972972973</v>
      </c>
      <c r="P81" s="52"/>
    </row>
    <row r="82" spans="1:16" ht="20.100000000000001" customHeight="1" x14ac:dyDescent="0.25">
      <c r="A82" s="38" t="s">
        <v>205</v>
      </c>
      <c r="B82" s="19"/>
      <c r="C82" s="140">
        <v>4.5</v>
      </c>
      <c r="D82" s="247">
        <f t="shared" si="69"/>
        <v>0</v>
      </c>
      <c r="E82" s="215">
        <f t="shared" si="70"/>
        <v>5.0315871862246326E-3</v>
      </c>
      <c r="F82" s="52"/>
      <c r="H82" s="19"/>
      <c r="I82" s="140">
        <v>2.1480000000000001</v>
      </c>
      <c r="J82" s="214">
        <f t="shared" si="72"/>
        <v>0</v>
      </c>
      <c r="K82" s="215">
        <f t="shared" si="73"/>
        <v>3.4228893775695578E-3</v>
      </c>
      <c r="L82" s="52"/>
      <c r="N82" s="40"/>
      <c r="O82" s="143">
        <f t="shared" si="103"/>
        <v>4.7733333333333334</v>
      </c>
      <c r="P82" s="52"/>
    </row>
    <row r="83" spans="1:16" ht="20.100000000000001" customHeight="1" thickBot="1" x14ac:dyDescent="0.3">
      <c r="A83" s="8" t="s">
        <v>17</v>
      </c>
      <c r="B83" s="19">
        <f>B84-SUM(B62:B82)</f>
        <v>336.01999999999975</v>
      </c>
      <c r="C83" s="140">
        <f>C84-SUM(C62:C82)</f>
        <v>25.269999999999982</v>
      </c>
      <c r="D83" s="247">
        <f t="shared" si="69"/>
        <v>0.19800358270871624</v>
      </c>
      <c r="E83" s="215">
        <f t="shared" si="70"/>
        <v>2.8255157376865857E-2</v>
      </c>
      <c r="F83" s="52">
        <f t="shared" si="71"/>
        <v>-0.92479614308672098</v>
      </c>
      <c r="H83" s="19">
        <f>H84-SUM(H62:H82)</f>
        <v>140.56699999999955</v>
      </c>
      <c r="I83" s="140">
        <f>I84-SUM(I62:I82)</f>
        <v>10.915999999999826</v>
      </c>
      <c r="J83" s="214">
        <f t="shared" si="72"/>
        <v>0.15307673711011216</v>
      </c>
      <c r="K83" s="215">
        <f t="shared" si="73"/>
        <v>1.739490709755526E-2</v>
      </c>
      <c r="L83" s="52">
        <f t="shared" ref="L83" si="108">(I83-H83)/H83</f>
        <v>-0.92234308194668835</v>
      </c>
      <c r="N83" s="40">
        <f t="shared" ref="N83:O84" si="109">(H83/B83)*10</f>
        <v>4.1832926611511114</v>
      </c>
      <c r="O83" s="143">
        <f t="shared" ref="O83" si="110">(I83/C83)*10</f>
        <v>4.3197467352591348</v>
      </c>
      <c r="P83" s="52">
        <f t="shared" ref="P83" si="111">(O83-N83)/N83</f>
        <v>3.2618820905175552E-2</v>
      </c>
    </row>
    <row r="84" spans="1:16" ht="26.25" customHeight="1" thickBot="1" x14ac:dyDescent="0.3">
      <c r="A84" s="12" t="s">
        <v>18</v>
      </c>
      <c r="B84" s="17">
        <v>1697.0399999999997</v>
      </c>
      <c r="C84" s="145">
        <v>894.35</v>
      </c>
      <c r="D84" s="243">
        <f>SUM(D62:D83)</f>
        <v>0.99999999999999967</v>
      </c>
      <c r="E84" s="244">
        <f>SUM(E62:E83)</f>
        <v>1.0000000000000002</v>
      </c>
      <c r="F84" s="57">
        <f>(C84-B84)/B84</f>
        <v>-0.47299415452788374</v>
      </c>
      <c r="G84" s="1"/>
      <c r="H84" s="17">
        <v>918.27799999999979</v>
      </c>
      <c r="I84" s="145">
        <v>627.54</v>
      </c>
      <c r="J84" s="255">
        <f t="shared" si="72"/>
        <v>1</v>
      </c>
      <c r="K84" s="244">
        <f t="shared" si="73"/>
        <v>1</v>
      </c>
      <c r="L84" s="57">
        <f>(I84-H84)/H84</f>
        <v>-0.31661218062503937</v>
      </c>
      <c r="M84" s="1"/>
      <c r="N84" s="37">
        <f t="shared" si="109"/>
        <v>5.4110568990713235</v>
      </c>
      <c r="O84" s="150">
        <f t="shared" si="109"/>
        <v>7.0167160507631232</v>
      </c>
      <c r="P84" s="57">
        <f>(O84-N84)/N84</f>
        <v>0.29673669703369265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L39:L56 P39:P56 F39:F56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141</v>
      </c>
    </row>
    <row r="2" spans="1:18" ht="15.75" thickBot="1" x14ac:dyDescent="0.3"/>
    <row r="3" spans="1:18" x14ac:dyDescent="0.25">
      <c r="A3" s="334" t="s">
        <v>16</v>
      </c>
      <c r="B3" s="322"/>
      <c r="C3" s="322"/>
      <c r="D3" s="349" t="s">
        <v>1</v>
      </c>
      <c r="E3" s="347"/>
      <c r="F3" s="349" t="s">
        <v>104</v>
      </c>
      <c r="G3" s="347"/>
      <c r="H3" s="130" t="s">
        <v>0</v>
      </c>
      <c r="J3" s="351" t="s">
        <v>19</v>
      </c>
      <c r="K3" s="347"/>
      <c r="L3" s="345" t="s">
        <v>104</v>
      </c>
      <c r="M3" s="346"/>
      <c r="N3" s="130" t="s">
        <v>0</v>
      </c>
      <c r="P3" s="357" t="s">
        <v>22</v>
      </c>
      <c r="Q3" s="347"/>
      <c r="R3" s="130" t="s">
        <v>0</v>
      </c>
    </row>
    <row r="4" spans="1:18" x14ac:dyDescent="0.25">
      <c r="A4" s="348"/>
      <c r="B4" s="323"/>
      <c r="C4" s="323"/>
      <c r="D4" s="352" t="s">
        <v>147</v>
      </c>
      <c r="E4" s="354"/>
      <c r="F4" s="352" t="str">
        <f>D4</f>
        <v>jan-fev</v>
      </c>
      <c r="G4" s="354"/>
      <c r="H4" s="131" t="s">
        <v>158</v>
      </c>
      <c r="J4" s="355" t="str">
        <f>D4</f>
        <v>jan-fev</v>
      </c>
      <c r="K4" s="354"/>
      <c r="L4" s="356" t="str">
        <f>D4</f>
        <v>jan-fev</v>
      </c>
      <c r="M4" s="344"/>
      <c r="N4" s="131" t="str">
        <f>H4</f>
        <v>2024/2023</v>
      </c>
      <c r="P4" s="355" t="str">
        <f>D4</f>
        <v>jan-fev</v>
      </c>
      <c r="Q4" s="353"/>
      <c r="R4" s="131" t="str">
        <f>N4</f>
        <v>2024/2023</v>
      </c>
    </row>
    <row r="5" spans="1:18" ht="19.5" customHeight="1" thickBot="1" x14ac:dyDescent="0.3">
      <c r="A5" s="335"/>
      <c r="B5" s="358"/>
      <c r="C5" s="358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53951.110000000008</v>
      </c>
      <c r="E6" s="147">
        <v>64907.049999999996</v>
      </c>
      <c r="F6" s="247">
        <f>D6/D8</f>
        <v>0.7673558598966459</v>
      </c>
      <c r="G6" s="246">
        <f>E6/E8</f>
        <v>0.79252990437559645</v>
      </c>
      <c r="H6" s="165">
        <f>(E6-D6)/D6</f>
        <v>0.20307163281719293</v>
      </c>
      <c r="I6" s="1"/>
      <c r="J6" s="115">
        <v>23805.584000000003</v>
      </c>
      <c r="K6" s="147">
        <v>29591.590999999993</v>
      </c>
      <c r="L6" s="247">
        <f>J6/J8</f>
        <v>0.64088904812233138</v>
      </c>
      <c r="M6" s="246">
        <f>K6/K8</f>
        <v>0.67624629215742726</v>
      </c>
      <c r="N6" s="165">
        <f>(K6-J6)/J6</f>
        <v>0.24305251238532899</v>
      </c>
      <c r="P6" s="27">
        <f t="shared" ref="P6:Q8" si="0">(J6/D6)*10</f>
        <v>4.4124363706325962</v>
      </c>
      <c r="Q6" s="152">
        <f t="shared" si="0"/>
        <v>4.5590719344046597</v>
      </c>
      <c r="R6" s="165">
        <f>(Q6-P6)/P6</f>
        <v>3.3232335031052447E-2</v>
      </c>
    </row>
    <row r="7" spans="1:18" ht="24" customHeight="1" thickBot="1" x14ac:dyDescent="0.3">
      <c r="A7" s="161" t="s">
        <v>21</v>
      </c>
      <c r="B7" s="1"/>
      <c r="C7" s="1"/>
      <c r="D7" s="117">
        <v>16356.7</v>
      </c>
      <c r="E7" s="140">
        <v>16991.5</v>
      </c>
      <c r="F7" s="247">
        <f>D7/D8</f>
        <v>0.23264414010335407</v>
      </c>
      <c r="G7" s="215">
        <f>E7/E8</f>
        <v>0.20747009562440363</v>
      </c>
      <c r="H7" s="55">
        <f t="shared" ref="H7:H8" si="1">(E7-D7)/D7</f>
        <v>3.8809784369707778E-2</v>
      </c>
      <c r="J7" s="196">
        <v>13339.042000000001</v>
      </c>
      <c r="K7" s="142">
        <v>14167.009000000002</v>
      </c>
      <c r="L7" s="247">
        <f>J7/J8</f>
        <v>0.35911095187766867</v>
      </c>
      <c r="M7" s="215">
        <f>K7/K8</f>
        <v>0.32375370784257279</v>
      </c>
      <c r="N7" s="102">
        <f t="shared" ref="N7:N8" si="2">(K7-J7)/J7</f>
        <v>6.2070949323047374E-2</v>
      </c>
      <c r="P7" s="27">
        <f t="shared" si="0"/>
        <v>8.1550936313559585</v>
      </c>
      <c r="Q7" s="152">
        <f t="shared" si="0"/>
        <v>8.3377035576611842</v>
      </c>
      <c r="R7" s="102">
        <f t="shared" ref="R7:R8" si="3">(Q7-P7)/P7</f>
        <v>2.2392131171014264E-2</v>
      </c>
    </row>
    <row r="8" spans="1:18" ht="26.25" customHeight="1" thickBot="1" x14ac:dyDescent="0.3">
      <c r="A8" s="12" t="s">
        <v>12</v>
      </c>
      <c r="B8" s="162"/>
      <c r="C8" s="162"/>
      <c r="D8" s="163">
        <v>70307.810000000012</v>
      </c>
      <c r="E8" s="145">
        <v>81898.549999999988</v>
      </c>
      <c r="F8" s="243">
        <f>SUM(F6:F7)</f>
        <v>1</v>
      </c>
      <c r="G8" s="244">
        <f>SUM(G6:G7)</f>
        <v>1</v>
      </c>
      <c r="H8" s="164">
        <f t="shared" si="1"/>
        <v>0.16485707633334012</v>
      </c>
      <c r="I8" s="1"/>
      <c r="J8" s="17">
        <v>37144.626000000004</v>
      </c>
      <c r="K8" s="145">
        <v>43758.599999999991</v>
      </c>
      <c r="L8" s="243">
        <f>SUM(L6:L7)</f>
        <v>1</v>
      </c>
      <c r="M8" s="244">
        <f>SUM(M6:M7)</f>
        <v>1</v>
      </c>
      <c r="N8" s="164">
        <f t="shared" si="2"/>
        <v>0.17806005100172462</v>
      </c>
      <c r="O8" s="1"/>
      <c r="P8" s="29">
        <f t="shared" si="0"/>
        <v>5.2831436507551572</v>
      </c>
      <c r="Q8" s="146">
        <f t="shared" si="0"/>
        <v>5.3430249986110869</v>
      </c>
      <c r="R8" s="164">
        <f t="shared" si="3"/>
        <v>1.1334415986847229E-2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topLeftCell="A29" workbookViewId="0">
      <selection activeCell="B68" sqref="B68:B95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140</v>
      </c>
    </row>
    <row r="3" spans="1:16" ht="8.25" customHeight="1" thickBot="1" x14ac:dyDescent="0.3"/>
    <row r="4" spans="1:16" x14ac:dyDescent="0.25">
      <c r="A4" s="361" t="s">
        <v>3</v>
      </c>
      <c r="B4" s="349" t="s">
        <v>1</v>
      </c>
      <c r="C4" s="347"/>
      <c r="D4" s="349" t="s">
        <v>104</v>
      </c>
      <c r="E4" s="347"/>
      <c r="F4" s="130" t="s">
        <v>0</v>
      </c>
      <c r="H4" s="359" t="s">
        <v>19</v>
      </c>
      <c r="I4" s="360"/>
      <c r="J4" s="349" t="s">
        <v>104</v>
      </c>
      <c r="K4" s="350"/>
      <c r="L4" s="130" t="s">
        <v>0</v>
      </c>
      <c r="N4" s="357" t="s">
        <v>22</v>
      </c>
      <c r="O4" s="347"/>
      <c r="P4" s="130" t="s">
        <v>0</v>
      </c>
    </row>
    <row r="5" spans="1:16" x14ac:dyDescent="0.25">
      <c r="A5" s="362"/>
      <c r="B5" s="352" t="s">
        <v>147</v>
      </c>
      <c r="C5" s="354"/>
      <c r="D5" s="352" t="str">
        <f>B5</f>
        <v>jan-fev</v>
      </c>
      <c r="E5" s="354"/>
      <c r="F5" s="131" t="s">
        <v>158</v>
      </c>
      <c r="H5" s="355" t="str">
        <f>B5</f>
        <v>jan-fev</v>
      </c>
      <c r="I5" s="354"/>
      <c r="J5" s="352" t="str">
        <f>B5</f>
        <v>jan-fev</v>
      </c>
      <c r="K5" s="353"/>
      <c r="L5" s="131" t="str">
        <f>F5</f>
        <v>2024/2023</v>
      </c>
      <c r="N5" s="355" t="str">
        <f>B5</f>
        <v>jan-fev</v>
      </c>
      <c r="O5" s="353"/>
      <c r="P5" s="131" t="str">
        <f>F5</f>
        <v>2024/2023</v>
      </c>
    </row>
    <row r="6" spans="1:16" ht="19.5" customHeight="1" thickBot="1" x14ac:dyDescent="0.3">
      <c r="A6" s="363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159</v>
      </c>
      <c r="B7" s="39">
        <v>21057.14</v>
      </c>
      <c r="C7" s="147">
        <v>27359.78</v>
      </c>
      <c r="D7" s="247">
        <f>B7/$B$33</f>
        <v>0.29949930171342254</v>
      </c>
      <c r="E7" s="246">
        <f>C7/$C$33</f>
        <v>0.33406916239664808</v>
      </c>
      <c r="F7" s="52">
        <f>(C7-B7)/B7</f>
        <v>0.29931130248457288</v>
      </c>
      <c r="H7" s="39">
        <v>8515.3329999999987</v>
      </c>
      <c r="I7" s="147">
        <v>11341.937</v>
      </c>
      <c r="J7" s="247">
        <f>H7/$H$33</f>
        <v>0.22924804788719633</v>
      </c>
      <c r="K7" s="246">
        <f>I7/$I$33</f>
        <v>0.25919332428368375</v>
      </c>
      <c r="L7" s="52">
        <f>(I7-H7)/H7</f>
        <v>0.33194286118933947</v>
      </c>
      <c r="N7" s="27">
        <f t="shared" ref="N7:N33" si="0">(H7/B7)*10</f>
        <v>4.0439171701380143</v>
      </c>
      <c r="O7" s="151">
        <f t="shared" ref="O7:O33" si="1">(I7/C7)*10</f>
        <v>4.1454781434646035</v>
      </c>
      <c r="P7" s="61">
        <f>(O7-N7)/N7</f>
        <v>2.5114503847051606E-2</v>
      </c>
    </row>
    <row r="8" spans="1:16" ht="20.100000000000001" customHeight="1" x14ac:dyDescent="0.25">
      <c r="A8" s="8" t="s">
        <v>160</v>
      </c>
      <c r="B8" s="19">
        <v>4927.92</v>
      </c>
      <c r="C8" s="140">
        <v>4866.58</v>
      </c>
      <c r="D8" s="247">
        <f t="shared" ref="D8:D32" si="2">B8/$B$33</f>
        <v>7.0090648535347591E-2</v>
      </c>
      <c r="E8" s="215">
        <f t="shared" ref="E8:E32" si="3">C8/$C$33</f>
        <v>5.9422053259795209E-2</v>
      </c>
      <c r="F8" s="52">
        <f t="shared" ref="F8:F33" si="4">(C8-B8)/B8</f>
        <v>-1.2447442328609261E-2</v>
      </c>
      <c r="H8" s="19">
        <v>4942.1580000000004</v>
      </c>
      <c r="I8" s="140">
        <v>5070.2470000000003</v>
      </c>
      <c r="J8" s="247">
        <f t="shared" ref="J8:J32" si="5">H8/$H$33</f>
        <v>0.13305176366562418</v>
      </c>
      <c r="K8" s="215">
        <f t="shared" ref="K8:K32" si="6">I8/$I$33</f>
        <v>0.11586858354700566</v>
      </c>
      <c r="L8" s="52">
        <f t="shared" ref="L8:L33" si="7">(I8-H8)/H8</f>
        <v>2.591762545835239E-2</v>
      </c>
      <c r="M8" s="1"/>
      <c r="N8" s="27">
        <f t="shared" si="0"/>
        <v>10.028892514488872</v>
      </c>
      <c r="O8" s="152">
        <f t="shared" si="1"/>
        <v>10.41850128837911</v>
      </c>
      <c r="P8" s="52">
        <f t="shared" ref="P8:P71" si="8">(O8-N8)/N8</f>
        <v>3.8848633917191275E-2</v>
      </c>
    </row>
    <row r="9" spans="1:16" ht="20.100000000000001" customHeight="1" x14ac:dyDescent="0.25">
      <c r="A9" s="8" t="s">
        <v>164</v>
      </c>
      <c r="B9" s="19">
        <v>12191.84</v>
      </c>
      <c r="C9" s="140">
        <v>10369.23</v>
      </c>
      <c r="D9" s="247">
        <f t="shared" si="2"/>
        <v>0.1734066243849722</v>
      </c>
      <c r="E9" s="215">
        <f t="shared" si="3"/>
        <v>0.12661066648921135</v>
      </c>
      <c r="F9" s="52">
        <f t="shared" si="4"/>
        <v>-0.1494942518930695</v>
      </c>
      <c r="H9" s="19">
        <v>5387.2070000000003</v>
      </c>
      <c r="I9" s="140">
        <v>4514.1570000000002</v>
      </c>
      <c r="J9" s="247">
        <f t="shared" si="5"/>
        <v>0.14503328153041573</v>
      </c>
      <c r="K9" s="215">
        <f t="shared" si="6"/>
        <v>0.10316045303094711</v>
      </c>
      <c r="L9" s="52">
        <f t="shared" si="7"/>
        <v>-0.16205985773333012</v>
      </c>
      <c r="N9" s="27">
        <f t="shared" si="0"/>
        <v>4.4186989002480352</v>
      </c>
      <c r="O9" s="152">
        <f t="shared" si="1"/>
        <v>4.353415827404735</v>
      </c>
      <c r="P9" s="52">
        <f t="shared" si="8"/>
        <v>-1.4774275033683721E-2</v>
      </c>
    </row>
    <row r="10" spans="1:16" ht="20.100000000000001" customHeight="1" x14ac:dyDescent="0.25">
      <c r="A10" s="8" t="s">
        <v>166</v>
      </c>
      <c r="B10" s="19">
        <v>6228.07</v>
      </c>
      <c r="C10" s="140">
        <v>10492.71</v>
      </c>
      <c r="D10" s="247">
        <f t="shared" si="2"/>
        <v>8.8582904232118675E-2</v>
      </c>
      <c r="E10" s="215">
        <f t="shared" si="3"/>
        <v>0.12811838549034141</v>
      </c>
      <c r="F10" s="52">
        <f t="shared" si="4"/>
        <v>0.68474503337309944</v>
      </c>
      <c r="H10" s="19">
        <v>2637.6930000000002</v>
      </c>
      <c r="I10" s="140">
        <v>4510.7219999999998</v>
      </c>
      <c r="J10" s="247">
        <f t="shared" si="5"/>
        <v>7.1011429755679867E-2</v>
      </c>
      <c r="K10" s="215">
        <f t="shared" si="6"/>
        <v>0.1030819541758649</v>
      </c>
      <c r="L10" s="52">
        <f t="shared" si="7"/>
        <v>0.71010121344675037</v>
      </c>
      <c r="N10" s="27">
        <f t="shared" si="0"/>
        <v>4.2351691615540616</v>
      </c>
      <c r="O10" s="152">
        <f t="shared" si="1"/>
        <v>4.2989103863539544</v>
      </c>
      <c r="P10" s="52">
        <f t="shared" si="8"/>
        <v>1.5050455452528705E-2</v>
      </c>
    </row>
    <row r="11" spans="1:16" ht="20.100000000000001" customHeight="1" x14ac:dyDescent="0.25">
      <c r="A11" s="8" t="s">
        <v>165</v>
      </c>
      <c r="B11" s="19">
        <v>6441.6100000000006</v>
      </c>
      <c r="C11" s="140">
        <v>5488.52</v>
      </c>
      <c r="D11" s="247">
        <f t="shared" si="2"/>
        <v>9.1620120154503409E-2</v>
      </c>
      <c r="E11" s="215">
        <f t="shared" si="3"/>
        <v>6.7016082702318916E-2</v>
      </c>
      <c r="F11" s="52">
        <f t="shared" si="4"/>
        <v>-0.14795835202690011</v>
      </c>
      <c r="H11" s="19">
        <v>2941.6000000000004</v>
      </c>
      <c r="I11" s="140">
        <v>2487.498</v>
      </c>
      <c r="J11" s="247">
        <f t="shared" si="5"/>
        <v>7.9193151655370012E-2</v>
      </c>
      <c r="K11" s="215">
        <f t="shared" si="6"/>
        <v>5.6845922858592392E-2</v>
      </c>
      <c r="L11" s="52">
        <f t="shared" si="7"/>
        <v>-0.15437245036714722</v>
      </c>
      <c r="N11" s="27">
        <f t="shared" si="0"/>
        <v>4.5665602232982128</v>
      </c>
      <c r="O11" s="152">
        <f t="shared" si="1"/>
        <v>4.5321835394605463</v>
      </c>
      <c r="P11" s="52">
        <f t="shared" si="8"/>
        <v>-7.5279164527995174E-3</v>
      </c>
    </row>
    <row r="12" spans="1:16" ht="20.100000000000001" customHeight="1" x14ac:dyDescent="0.25">
      <c r="A12" s="8" t="s">
        <v>162</v>
      </c>
      <c r="B12" s="19">
        <v>4442.1099999999997</v>
      </c>
      <c r="C12" s="140">
        <v>4289.59</v>
      </c>
      <c r="D12" s="247">
        <f t="shared" si="2"/>
        <v>6.3180889861311235E-2</v>
      </c>
      <c r="E12" s="215">
        <f t="shared" si="3"/>
        <v>5.2376873583231946E-2</v>
      </c>
      <c r="F12" s="52">
        <f t="shared" si="4"/>
        <v>-3.4335034476858865E-2</v>
      </c>
      <c r="H12" s="19">
        <v>2444.6590000000001</v>
      </c>
      <c r="I12" s="140">
        <v>2400.5189999999998</v>
      </c>
      <c r="J12" s="247">
        <f t="shared" si="5"/>
        <v>6.5814608013552212E-2</v>
      </c>
      <c r="K12" s="215">
        <f t="shared" si="6"/>
        <v>5.4858222155187798E-2</v>
      </c>
      <c r="L12" s="52">
        <f t="shared" si="7"/>
        <v>-1.8055687930300431E-2</v>
      </c>
      <c r="N12" s="27">
        <f t="shared" si="0"/>
        <v>5.5033733968767109</v>
      </c>
      <c r="O12" s="152">
        <f t="shared" si="1"/>
        <v>5.5961502148223952</v>
      </c>
      <c r="P12" s="52">
        <f t="shared" si="8"/>
        <v>1.6858172479871567E-2</v>
      </c>
    </row>
    <row r="13" spans="1:16" ht="20.100000000000001" customHeight="1" x14ac:dyDescent="0.25">
      <c r="A13" s="8" t="s">
        <v>173</v>
      </c>
      <c r="B13" s="19">
        <v>1944.35</v>
      </c>
      <c r="C13" s="140">
        <v>3297.9399999999996</v>
      </c>
      <c r="D13" s="247">
        <f t="shared" si="2"/>
        <v>2.7654822415888063E-2</v>
      </c>
      <c r="E13" s="215">
        <f t="shared" si="3"/>
        <v>4.026860060404E-2</v>
      </c>
      <c r="F13" s="52">
        <f t="shared" si="4"/>
        <v>0.69616581376809716</v>
      </c>
      <c r="H13" s="19">
        <v>1370.3719999999998</v>
      </c>
      <c r="I13" s="140">
        <v>2200.0329999999999</v>
      </c>
      <c r="J13" s="247">
        <f t="shared" si="5"/>
        <v>3.6892873817063056E-2</v>
      </c>
      <c r="K13" s="215">
        <f t="shared" si="6"/>
        <v>5.0276585631167374E-2</v>
      </c>
      <c r="L13" s="52">
        <f t="shared" si="7"/>
        <v>0.60542757732936758</v>
      </c>
      <c r="N13" s="27">
        <f t="shared" si="0"/>
        <v>7.0479697585311287</v>
      </c>
      <c r="O13" s="152">
        <f t="shared" si="1"/>
        <v>6.6709309447715848</v>
      </c>
      <c r="P13" s="52">
        <f t="shared" si="8"/>
        <v>-5.3496088473302818E-2</v>
      </c>
    </row>
    <row r="14" spans="1:16" ht="20.100000000000001" customHeight="1" x14ac:dyDescent="0.25">
      <c r="A14" s="8" t="s">
        <v>163</v>
      </c>
      <c r="B14" s="19">
        <v>1319.78</v>
      </c>
      <c r="C14" s="140">
        <v>1621.29</v>
      </c>
      <c r="D14" s="247">
        <f t="shared" si="2"/>
        <v>1.8771456542310154E-2</v>
      </c>
      <c r="E14" s="215">
        <f t="shared" si="3"/>
        <v>1.9796321180289518E-2</v>
      </c>
      <c r="F14" s="52">
        <f t="shared" si="4"/>
        <v>0.22845474245707617</v>
      </c>
      <c r="H14" s="19">
        <v>1131.509</v>
      </c>
      <c r="I14" s="140">
        <v>1483.7759999999998</v>
      </c>
      <c r="J14" s="247">
        <f t="shared" si="5"/>
        <v>3.0462253139929309E-2</v>
      </c>
      <c r="K14" s="215">
        <f t="shared" si="6"/>
        <v>3.3908214613813062E-2</v>
      </c>
      <c r="L14" s="52">
        <f t="shared" si="7"/>
        <v>0.31132496515714841</v>
      </c>
      <c r="N14" s="27">
        <f t="shared" si="0"/>
        <v>8.5734667899195323</v>
      </c>
      <c r="O14" s="152">
        <f t="shared" si="1"/>
        <v>9.1518235479155479</v>
      </c>
      <c r="P14" s="52">
        <f t="shared" si="8"/>
        <v>6.7458913898871459E-2</v>
      </c>
    </row>
    <row r="15" spans="1:16" ht="20.100000000000001" customHeight="1" x14ac:dyDescent="0.25">
      <c r="A15" s="8" t="s">
        <v>171</v>
      </c>
      <c r="B15" s="19">
        <v>1554.83</v>
      </c>
      <c r="C15" s="140">
        <v>1349.67</v>
      </c>
      <c r="D15" s="247">
        <f t="shared" si="2"/>
        <v>2.2114612871599885E-2</v>
      </c>
      <c r="E15" s="215">
        <f t="shared" si="3"/>
        <v>1.64797789460253E-2</v>
      </c>
      <c r="F15" s="52">
        <f t="shared" si="4"/>
        <v>-0.13195011673301896</v>
      </c>
      <c r="H15" s="19">
        <v>694.03899999999999</v>
      </c>
      <c r="I15" s="140">
        <v>990.99699999999996</v>
      </c>
      <c r="J15" s="247">
        <f t="shared" si="5"/>
        <v>1.8684775558111689E-2</v>
      </c>
      <c r="K15" s="215">
        <f t="shared" si="6"/>
        <v>2.2646908264889652E-2</v>
      </c>
      <c r="L15" s="52">
        <f t="shared" si="7"/>
        <v>0.42786932722800874</v>
      </c>
      <c r="N15" s="27">
        <f t="shared" si="0"/>
        <v>4.4637613115260191</v>
      </c>
      <c r="O15" s="152">
        <f t="shared" si="1"/>
        <v>7.3425133551164361</v>
      </c>
      <c r="P15" s="52">
        <f t="shared" si="8"/>
        <v>0.64491621363290652</v>
      </c>
    </row>
    <row r="16" spans="1:16" ht="20.100000000000001" customHeight="1" x14ac:dyDescent="0.25">
      <c r="A16" s="8" t="s">
        <v>176</v>
      </c>
      <c r="B16" s="19">
        <v>320.86</v>
      </c>
      <c r="C16" s="140">
        <v>309.14999999999998</v>
      </c>
      <c r="D16" s="247">
        <f t="shared" si="2"/>
        <v>4.5636466275937168E-3</v>
      </c>
      <c r="E16" s="215">
        <f t="shared" si="3"/>
        <v>3.7747921055989392E-3</v>
      </c>
      <c r="F16" s="52">
        <f t="shared" si="4"/>
        <v>-3.6495667892538913E-2</v>
      </c>
      <c r="H16" s="19">
        <v>887.44100000000003</v>
      </c>
      <c r="I16" s="140">
        <v>921.55000000000007</v>
      </c>
      <c r="J16" s="247">
        <f t="shared" si="5"/>
        <v>2.3891504520734706E-2</v>
      </c>
      <c r="K16" s="215">
        <f t="shared" si="6"/>
        <v>2.1059860233188458E-2</v>
      </c>
      <c r="L16" s="52">
        <f t="shared" si="7"/>
        <v>3.8435231187200089E-2</v>
      </c>
      <c r="N16" s="27">
        <f t="shared" si="0"/>
        <v>27.658199837935548</v>
      </c>
      <c r="O16" s="152">
        <f t="shared" si="1"/>
        <v>29.809154132298239</v>
      </c>
      <c r="P16" s="52">
        <f t="shared" si="8"/>
        <v>7.7769135625828989E-2</v>
      </c>
    </row>
    <row r="17" spans="1:16" ht="20.100000000000001" customHeight="1" x14ac:dyDescent="0.25">
      <c r="A17" s="8" t="s">
        <v>177</v>
      </c>
      <c r="B17" s="19">
        <v>539.51</v>
      </c>
      <c r="C17" s="140">
        <v>1446.68</v>
      </c>
      <c r="D17" s="247">
        <f t="shared" si="2"/>
        <v>7.6735429534784214E-3</v>
      </c>
      <c r="E17" s="215">
        <f t="shared" si="3"/>
        <v>1.7664293201772197E-2</v>
      </c>
      <c r="F17" s="52">
        <f t="shared" si="4"/>
        <v>1.6814702229801117</v>
      </c>
      <c r="H17" s="19">
        <v>285.63800000000003</v>
      </c>
      <c r="I17" s="140">
        <v>793.99299999999994</v>
      </c>
      <c r="J17" s="247">
        <f t="shared" si="5"/>
        <v>7.6898876300437111E-3</v>
      </c>
      <c r="K17" s="215">
        <f t="shared" si="6"/>
        <v>1.8144844670533341E-2</v>
      </c>
      <c r="L17" s="52">
        <f t="shared" si="7"/>
        <v>1.7797176846217935</v>
      </c>
      <c r="N17" s="27">
        <f t="shared" si="0"/>
        <v>5.2943967674371191</v>
      </c>
      <c r="O17" s="152">
        <f t="shared" si="1"/>
        <v>5.4883802914258855</v>
      </c>
      <c r="P17" s="52">
        <f t="shared" si="8"/>
        <v>3.663940057946749E-2</v>
      </c>
    </row>
    <row r="18" spans="1:16" ht="20.100000000000001" customHeight="1" x14ac:dyDescent="0.25">
      <c r="A18" s="8" t="s">
        <v>167</v>
      </c>
      <c r="B18" s="19">
        <v>1483.3600000000001</v>
      </c>
      <c r="C18" s="140">
        <v>1278.1199999999999</v>
      </c>
      <c r="D18" s="247">
        <f t="shared" si="2"/>
        <v>2.1098082844565907E-2</v>
      </c>
      <c r="E18" s="215">
        <f t="shared" si="3"/>
        <v>1.5606137104991482E-2</v>
      </c>
      <c r="F18" s="52">
        <f t="shared" si="4"/>
        <v>-0.13836155754503304</v>
      </c>
      <c r="H18" s="19">
        <v>793.71100000000001</v>
      </c>
      <c r="I18" s="140">
        <v>763.875</v>
      </c>
      <c r="J18" s="247">
        <f t="shared" si="5"/>
        <v>2.1368124691846405E-2</v>
      </c>
      <c r="K18" s="215">
        <f t="shared" si="6"/>
        <v>1.7456568537384656E-2</v>
      </c>
      <c r="L18" s="52">
        <f t="shared" si="7"/>
        <v>-3.7590508384034001E-2</v>
      </c>
      <c r="N18" s="27">
        <f t="shared" si="0"/>
        <v>5.3507644806385501</v>
      </c>
      <c r="O18" s="152">
        <f t="shared" si="1"/>
        <v>5.9765514975119718</v>
      </c>
      <c r="P18" s="52">
        <f t="shared" si="8"/>
        <v>0.11695282405678625</v>
      </c>
    </row>
    <row r="19" spans="1:16" ht="20.100000000000001" customHeight="1" x14ac:dyDescent="0.25">
      <c r="A19" s="8" t="s">
        <v>194</v>
      </c>
      <c r="B19" s="19">
        <v>838.17000000000007</v>
      </c>
      <c r="C19" s="140">
        <v>663.22</v>
      </c>
      <c r="D19" s="247">
        <f t="shared" si="2"/>
        <v>1.1921435186218993E-2</v>
      </c>
      <c r="E19" s="215">
        <f t="shared" si="3"/>
        <v>8.0980676703067411E-3</v>
      </c>
      <c r="F19" s="52">
        <f t="shared" si="4"/>
        <v>-0.2087285395564146</v>
      </c>
      <c r="H19" s="19">
        <v>731.09100000000001</v>
      </c>
      <c r="I19" s="140">
        <v>630.88200000000006</v>
      </c>
      <c r="J19" s="247">
        <f t="shared" si="5"/>
        <v>1.9682281899944285E-2</v>
      </c>
      <c r="K19" s="215">
        <f t="shared" si="6"/>
        <v>1.4417325965638762E-2</v>
      </c>
      <c r="L19" s="52">
        <f t="shared" si="7"/>
        <v>-0.13706775216765074</v>
      </c>
      <c r="N19" s="27">
        <f t="shared" si="0"/>
        <v>8.7224668026772605</v>
      </c>
      <c r="O19" s="152">
        <f t="shared" si="1"/>
        <v>9.5124091553330725</v>
      </c>
      <c r="P19" s="52">
        <f t="shared" si="8"/>
        <v>9.0564099643617835E-2</v>
      </c>
    </row>
    <row r="20" spans="1:16" ht="20.100000000000001" customHeight="1" x14ac:dyDescent="0.25">
      <c r="A20" s="8" t="s">
        <v>161</v>
      </c>
      <c r="B20" s="19">
        <v>522.29999999999995</v>
      </c>
      <c r="C20" s="140">
        <v>887.72</v>
      </c>
      <c r="D20" s="247">
        <f t="shared" si="2"/>
        <v>7.428762181612536E-3</v>
      </c>
      <c r="E20" s="215">
        <f t="shared" si="3"/>
        <v>1.0839263943012423E-2</v>
      </c>
      <c r="F20" s="52">
        <f t="shared" si="4"/>
        <v>0.69963622439211204</v>
      </c>
      <c r="H20" s="19">
        <v>254.49</v>
      </c>
      <c r="I20" s="140">
        <v>484.97700000000003</v>
      </c>
      <c r="J20" s="247">
        <f t="shared" si="5"/>
        <v>6.8513275648541998E-3</v>
      </c>
      <c r="K20" s="215">
        <f t="shared" si="6"/>
        <v>1.1083009968326231E-2</v>
      </c>
      <c r="L20" s="52">
        <f t="shared" si="7"/>
        <v>0.90568195213957337</v>
      </c>
      <c r="N20" s="27">
        <f t="shared" si="0"/>
        <v>4.8724870763928783</v>
      </c>
      <c r="O20" s="152">
        <f t="shared" si="1"/>
        <v>5.4631753255531024</v>
      </c>
      <c r="P20" s="52">
        <f t="shared" si="8"/>
        <v>0.12122931059624543</v>
      </c>
    </row>
    <row r="21" spans="1:16" ht="20.100000000000001" customHeight="1" x14ac:dyDescent="0.25">
      <c r="A21" s="8" t="s">
        <v>179</v>
      </c>
      <c r="B21" s="19">
        <v>177.29</v>
      </c>
      <c r="C21" s="140">
        <v>789.98</v>
      </c>
      <c r="D21" s="247">
        <f t="shared" si="2"/>
        <v>2.5216259758339774E-3</v>
      </c>
      <c r="E21" s="215">
        <f t="shared" si="3"/>
        <v>9.6458362205435882E-3</v>
      </c>
      <c r="F21" s="52">
        <f t="shared" si="4"/>
        <v>3.4558632748603988</v>
      </c>
      <c r="H21" s="19">
        <v>123.855</v>
      </c>
      <c r="I21" s="140">
        <v>467.92100000000005</v>
      </c>
      <c r="J21" s="247">
        <f t="shared" si="5"/>
        <v>3.3343988979724817E-3</v>
      </c>
      <c r="K21" s="215">
        <f t="shared" si="6"/>
        <v>1.0693235158346021E-2</v>
      </c>
      <c r="L21" s="52">
        <f t="shared" si="7"/>
        <v>2.7779742440757338</v>
      </c>
      <c r="N21" s="27">
        <f t="shared" si="0"/>
        <v>6.9860116193806761</v>
      </c>
      <c r="O21" s="152">
        <f t="shared" si="1"/>
        <v>5.9232005873566429</v>
      </c>
      <c r="P21" s="52">
        <f t="shared" si="8"/>
        <v>-0.15213416322921225</v>
      </c>
    </row>
    <row r="22" spans="1:16" ht="20.100000000000001" customHeight="1" x14ac:dyDescent="0.25">
      <c r="A22" s="8" t="s">
        <v>168</v>
      </c>
      <c r="B22" s="19">
        <v>1199.71</v>
      </c>
      <c r="C22" s="140">
        <v>1192.77</v>
      </c>
      <c r="D22" s="247">
        <f t="shared" si="2"/>
        <v>1.7063680407624692E-2</v>
      </c>
      <c r="E22" s="215">
        <f t="shared" si="3"/>
        <v>1.4563994112227875E-2</v>
      </c>
      <c r="F22" s="52">
        <f t="shared" si="4"/>
        <v>-5.7847313100666447E-3</v>
      </c>
      <c r="H22" s="19">
        <v>421.15</v>
      </c>
      <c r="I22" s="140">
        <v>450.20899999999995</v>
      </c>
      <c r="J22" s="247">
        <f t="shared" si="5"/>
        <v>1.1338113890283885E-2</v>
      </c>
      <c r="K22" s="215">
        <f t="shared" si="6"/>
        <v>1.0288469009520417E-2</v>
      </c>
      <c r="L22" s="52">
        <f t="shared" si="7"/>
        <v>6.8999168942182054E-2</v>
      </c>
      <c r="N22" s="27">
        <f t="shared" si="0"/>
        <v>3.5104316876578503</v>
      </c>
      <c r="O22" s="152">
        <f t="shared" si="1"/>
        <v>3.7744829262976092</v>
      </c>
      <c r="P22" s="52">
        <f t="shared" si="8"/>
        <v>7.5219022084412959E-2</v>
      </c>
    </row>
    <row r="23" spans="1:16" ht="20.100000000000001" customHeight="1" x14ac:dyDescent="0.25">
      <c r="A23" s="8" t="s">
        <v>185</v>
      </c>
      <c r="B23" s="19">
        <v>167.74</v>
      </c>
      <c r="C23" s="140">
        <v>726.42000000000007</v>
      </c>
      <c r="D23" s="247">
        <f t="shared" si="2"/>
        <v>2.3857946933633677E-3</v>
      </c>
      <c r="E23" s="215">
        <f t="shared" si="3"/>
        <v>8.8697541043156469E-3</v>
      </c>
      <c r="F23" s="52">
        <f t="shared" si="4"/>
        <v>3.3306307380469775</v>
      </c>
      <c r="H23" s="19">
        <v>143.45699999999999</v>
      </c>
      <c r="I23" s="140">
        <v>414.21899999999999</v>
      </c>
      <c r="J23" s="247">
        <f t="shared" si="5"/>
        <v>3.8621199201198035E-3</v>
      </c>
      <c r="K23" s="215">
        <f t="shared" si="6"/>
        <v>9.4660021115849265E-3</v>
      </c>
      <c r="L23" s="52">
        <f t="shared" si="7"/>
        <v>1.8874087705723668</v>
      </c>
      <c r="N23" s="27">
        <f t="shared" si="0"/>
        <v>8.5523429116489798</v>
      </c>
      <c r="O23" s="152">
        <f t="shared" si="1"/>
        <v>5.7021970760716929</v>
      </c>
      <c r="P23" s="52">
        <f t="shared" si="8"/>
        <v>-0.33325906889153833</v>
      </c>
    </row>
    <row r="24" spans="1:16" ht="20.100000000000001" customHeight="1" x14ac:dyDescent="0.25">
      <c r="A24" s="8" t="s">
        <v>175</v>
      </c>
      <c r="B24" s="19">
        <v>441.89</v>
      </c>
      <c r="C24" s="140">
        <v>505.53999999999996</v>
      </c>
      <c r="D24" s="247">
        <f t="shared" si="2"/>
        <v>6.2850770063809375E-3</v>
      </c>
      <c r="E24" s="215">
        <f t="shared" si="3"/>
        <v>6.1727588583680671E-3</v>
      </c>
      <c r="F24" s="52">
        <f t="shared" si="4"/>
        <v>0.14404037203829004</v>
      </c>
      <c r="H24" s="19">
        <v>234.636</v>
      </c>
      <c r="I24" s="140">
        <v>303.11099999999999</v>
      </c>
      <c r="J24" s="247">
        <f t="shared" si="5"/>
        <v>6.3168222504111351E-3</v>
      </c>
      <c r="K24" s="215">
        <f t="shared" si="6"/>
        <v>6.9268897999478982E-3</v>
      </c>
      <c r="L24" s="52">
        <f t="shared" si="7"/>
        <v>0.29183501253004651</v>
      </c>
      <c r="N24" s="27">
        <f t="shared" si="0"/>
        <v>5.3098282377967365</v>
      </c>
      <c r="O24" s="152">
        <f t="shared" si="1"/>
        <v>5.9957866835463065</v>
      </c>
      <c r="P24" s="52">
        <f t="shared" si="8"/>
        <v>0.12918656028583742</v>
      </c>
    </row>
    <row r="25" spans="1:16" ht="20.100000000000001" customHeight="1" x14ac:dyDescent="0.25">
      <c r="A25" s="8" t="s">
        <v>170</v>
      </c>
      <c r="B25" s="19">
        <v>417.42</v>
      </c>
      <c r="C25" s="140">
        <v>537.94999999999993</v>
      </c>
      <c r="D25" s="247">
        <f t="shared" si="2"/>
        <v>5.93703601349551E-3</v>
      </c>
      <c r="E25" s="215">
        <f t="shared" si="3"/>
        <v>6.5684923603653543E-3</v>
      </c>
      <c r="F25" s="52">
        <f t="shared" si="4"/>
        <v>0.28874994010828403</v>
      </c>
      <c r="H25" s="19">
        <v>214.768</v>
      </c>
      <c r="I25" s="140">
        <v>290.74599999999998</v>
      </c>
      <c r="J25" s="247">
        <f t="shared" si="5"/>
        <v>5.7819400308405308E-3</v>
      </c>
      <c r="K25" s="215">
        <f t="shared" si="6"/>
        <v>6.6443167743026532E-3</v>
      </c>
      <c r="L25" s="52">
        <f t="shared" si="7"/>
        <v>0.35376778663488034</v>
      </c>
      <c r="N25" s="27">
        <f t="shared" si="0"/>
        <v>5.1451296056729436</v>
      </c>
      <c r="O25" s="152">
        <f t="shared" si="1"/>
        <v>5.4047030393159226</v>
      </c>
      <c r="P25" s="52">
        <f t="shared" si="8"/>
        <v>5.0450319726985514E-2</v>
      </c>
    </row>
    <row r="26" spans="1:16" ht="20.100000000000001" customHeight="1" x14ac:dyDescent="0.25">
      <c r="A26" s="8" t="s">
        <v>203</v>
      </c>
      <c r="B26" s="19">
        <v>288.36</v>
      </c>
      <c r="C26" s="140">
        <v>234.8</v>
      </c>
      <c r="D26" s="247">
        <f t="shared" si="2"/>
        <v>4.1013935720654628E-3</v>
      </c>
      <c r="E26" s="215">
        <f t="shared" si="3"/>
        <v>2.8669616250837169E-3</v>
      </c>
      <c r="F26" s="52">
        <f t="shared" si="4"/>
        <v>-0.18574004716326814</v>
      </c>
      <c r="H26" s="19">
        <v>340.52100000000002</v>
      </c>
      <c r="I26" s="140">
        <v>258.42599999999999</v>
      </c>
      <c r="J26" s="247">
        <f t="shared" si="5"/>
        <v>9.1674364953896696E-3</v>
      </c>
      <c r="K26" s="215">
        <f t="shared" si="6"/>
        <v>5.9057191043589167E-3</v>
      </c>
      <c r="L26" s="52">
        <f t="shared" si="7"/>
        <v>-0.24108645281788796</v>
      </c>
      <c r="N26" s="27">
        <f t="shared" si="0"/>
        <v>11.808884727424054</v>
      </c>
      <c r="O26" s="152">
        <f t="shared" si="1"/>
        <v>11.006218057921636</v>
      </c>
      <c r="P26" s="52">
        <f t="shared" si="8"/>
        <v>-6.7971420504966601E-2</v>
      </c>
    </row>
    <row r="27" spans="1:16" ht="20.100000000000001" customHeight="1" x14ac:dyDescent="0.25">
      <c r="A27" s="8" t="s">
        <v>181</v>
      </c>
      <c r="B27" s="19">
        <v>213.49</v>
      </c>
      <c r="C27" s="140">
        <v>339.11</v>
      </c>
      <c r="D27" s="247">
        <f t="shared" si="2"/>
        <v>3.0365047638377567E-3</v>
      </c>
      <c r="E27" s="215">
        <f t="shared" si="3"/>
        <v>4.1406105480499972E-3</v>
      </c>
      <c r="F27" s="52">
        <f t="shared" si="4"/>
        <v>0.58841163520539608</v>
      </c>
      <c r="H27" s="19">
        <v>114.496</v>
      </c>
      <c r="I27" s="140">
        <v>245.89699999999999</v>
      </c>
      <c r="J27" s="247">
        <f t="shared" si="5"/>
        <v>3.0824378202111923E-3</v>
      </c>
      <c r="K27" s="215">
        <f t="shared" si="6"/>
        <v>5.6193982440023238E-3</v>
      </c>
      <c r="L27" s="52">
        <f t="shared" si="7"/>
        <v>1.1476470793739522</v>
      </c>
      <c r="N27" s="27">
        <f t="shared" ref="N27" si="9">(H27/B27)*10</f>
        <v>5.3630615017096819</v>
      </c>
      <c r="O27" s="152">
        <f t="shared" ref="O27" si="10">(I27/C27)*10</f>
        <v>7.2512459084073013</v>
      </c>
      <c r="P27" s="52">
        <f t="shared" ref="P27" si="11">(O27-N27)/N27</f>
        <v>0.35207211517072629</v>
      </c>
    </row>
    <row r="28" spans="1:16" ht="20.100000000000001" customHeight="1" x14ac:dyDescent="0.25">
      <c r="A28" s="8" t="s">
        <v>186</v>
      </c>
      <c r="B28" s="19">
        <v>450.28</v>
      </c>
      <c r="C28" s="140">
        <v>437.24</v>
      </c>
      <c r="D28" s="247">
        <f t="shared" si="2"/>
        <v>6.4044094105619237E-3</v>
      </c>
      <c r="E28" s="215">
        <f t="shared" si="3"/>
        <v>5.3388002595894562E-3</v>
      </c>
      <c r="F28" s="52">
        <f t="shared" si="4"/>
        <v>-2.89597583725681E-2</v>
      </c>
      <c r="H28" s="19">
        <v>213.31700000000001</v>
      </c>
      <c r="I28" s="140">
        <v>233.61399999999998</v>
      </c>
      <c r="J28" s="247">
        <f t="shared" si="5"/>
        <v>5.7428765065503685E-3</v>
      </c>
      <c r="K28" s="215">
        <f t="shared" si="6"/>
        <v>5.3386991357127524E-3</v>
      </c>
      <c r="L28" s="52">
        <f t="shared" si="7"/>
        <v>9.5149472381479056E-2</v>
      </c>
      <c r="N28" s="27">
        <f t="shared" si="0"/>
        <v>4.7374300435284713</v>
      </c>
      <c r="O28" s="152">
        <f t="shared" si="1"/>
        <v>5.3429237947122852</v>
      </c>
      <c r="P28" s="52">
        <f t="shared" si="8"/>
        <v>0.12781059469383485</v>
      </c>
    </row>
    <row r="29" spans="1:16" ht="20.100000000000001" customHeight="1" x14ac:dyDescent="0.25">
      <c r="A29" s="8" t="s">
        <v>178</v>
      </c>
      <c r="B29" s="19">
        <v>103.2</v>
      </c>
      <c r="C29" s="140">
        <v>251.66</v>
      </c>
      <c r="D29" s="247">
        <f t="shared" si="2"/>
        <v>1.4678312409389504E-3</v>
      </c>
      <c r="E29" s="215">
        <f t="shared" si="3"/>
        <v>3.072826075675333E-3</v>
      </c>
      <c r="F29" s="52">
        <f>(C29-B29)/B29</f>
        <v>1.4385658914728681</v>
      </c>
      <c r="H29" s="19">
        <v>90.704999999999998</v>
      </c>
      <c r="I29" s="140">
        <v>223.68700000000001</v>
      </c>
      <c r="J29" s="247">
        <f t="shared" si="5"/>
        <v>2.4419413995445797E-3</v>
      </c>
      <c r="K29" s="215">
        <f t="shared" si="6"/>
        <v>5.111840872422794E-3</v>
      </c>
      <c r="L29" s="52">
        <f>(I29-H29)/H29</f>
        <v>1.4660933796372861</v>
      </c>
      <c r="N29" s="27">
        <f t="shared" si="0"/>
        <v>8.7892441860465116</v>
      </c>
      <c r="O29" s="152">
        <f t="shared" si="1"/>
        <v>8.888460621473417</v>
      </c>
      <c r="P29" s="52">
        <f>(O29-N29)/N29</f>
        <v>1.1288392190129139E-2</v>
      </c>
    </row>
    <row r="30" spans="1:16" ht="20.100000000000001" customHeight="1" x14ac:dyDescent="0.25">
      <c r="A30" s="8" t="s">
        <v>202</v>
      </c>
      <c r="B30" s="19">
        <v>121.15</v>
      </c>
      <c r="C30" s="140">
        <v>111.79</v>
      </c>
      <c r="D30" s="247">
        <f t="shared" si="2"/>
        <v>1.7231371592999402E-3</v>
      </c>
      <c r="E30" s="215">
        <f t="shared" si="3"/>
        <v>1.364981431295182E-3</v>
      </c>
      <c r="F30" s="52">
        <f t="shared" si="4"/>
        <v>-7.7259595542715637E-2</v>
      </c>
      <c r="H30" s="19">
        <v>291.63599999999997</v>
      </c>
      <c r="I30" s="140">
        <v>222.9</v>
      </c>
      <c r="J30" s="247">
        <f t="shared" si="5"/>
        <v>7.8513645554002861E-3</v>
      </c>
      <c r="K30" s="215">
        <f t="shared" si="6"/>
        <v>5.093855836338459E-3</v>
      </c>
      <c r="L30" s="52">
        <f t="shared" si="7"/>
        <v>-0.23569106694646741</v>
      </c>
      <c r="N30" s="27">
        <f t="shared" si="0"/>
        <v>24.072307057366899</v>
      </c>
      <c r="O30" s="152">
        <f t="shared" si="1"/>
        <v>19.939171661150368</v>
      </c>
      <c r="P30" s="52">
        <f t="shared" si="8"/>
        <v>-0.1716966880809066</v>
      </c>
    </row>
    <row r="31" spans="1:16" ht="20.100000000000001" customHeight="1" x14ac:dyDescent="0.25">
      <c r="A31" s="8" t="s">
        <v>195</v>
      </c>
      <c r="B31" s="19">
        <v>229.82</v>
      </c>
      <c r="C31" s="140">
        <v>409.55</v>
      </c>
      <c r="D31" s="247">
        <f t="shared" si="2"/>
        <v>3.2687691452770304E-3</v>
      </c>
      <c r="E31" s="215">
        <f t="shared" si="3"/>
        <v>5.0006990355751114E-3</v>
      </c>
      <c r="F31" s="52">
        <f t="shared" si="4"/>
        <v>0.78204681924984776</v>
      </c>
      <c r="H31" s="19">
        <v>127.163</v>
      </c>
      <c r="I31" s="140">
        <v>193.75200000000001</v>
      </c>
      <c r="J31" s="247">
        <f t="shared" si="5"/>
        <v>3.4234561952515012E-3</v>
      </c>
      <c r="K31" s="215">
        <f t="shared" si="6"/>
        <v>4.4277467743483586E-3</v>
      </c>
      <c r="L31" s="52">
        <f t="shared" si="7"/>
        <v>0.52365074746585105</v>
      </c>
      <c r="N31" s="27">
        <f t="shared" si="0"/>
        <v>5.5331563832564612</v>
      </c>
      <c r="O31" s="152">
        <f t="shared" si="1"/>
        <v>4.7308509339518983</v>
      </c>
      <c r="P31" s="52">
        <f t="shared" si="8"/>
        <v>-0.14499959764961087</v>
      </c>
    </row>
    <row r="32" spans="1:16" ht="20.100000000000001" customHeight="1" thickBot="1" x14ac:dyDescent="0.3">
      <c r="A32" s="8" t="s">
        <v>17</v>
      </c>
      <c r="B32" s="19">
        <f>B33-SUM(B7:B31)</f>
        <v>2685.6100000000442</v>
      </c>
      <c r="C32" s="140">
        <f>C33-SUM(C7:C31)</f>
        <v>2641.5400000000227</v>
      </c>
      <c r="D32" s="247">
        <f t="shared" si="2"/>
        <v>3.8197890106377128E-2</v>
      </c>
      <c r="E32" s="215">
        <f t="shared" si="3"/>
        <v>3.225380669132754E-2</v>
      </c>
      <c r="F32" s="52">
        <f t="shared" si="4"/>
        <v>-1.6409679737572028E-2</v>
      </c>
      <c r="H32" s="19">
        <f>H33-SUM(H7:H31)</f>
        <v>1811.981000000007</v>
      </c>
      <c r="I32" s="140">
        <f>I33-SUM(I7:I31)</f>
        <v>1858.9549999999799</v>
      </c>
      <c r="J32" s="247">
        <f t="shared" si="5"/>
        <v>4.8781780707658942E-2</v>
      </c>
      <c r="K32" s="215">
        <f t="shared" si="6"/>
        <v>4.2482049242891243E-2</v>
      </c>
      <c r="L32" s="52">
        <f t="shared" si="7"/>
        <v>2.5924112890793386E-2</v>
      </c>
      <c r="N32" s="27">
        <f t="shared" si="0"/>
        <v>6.7469997505221428</v>
      </c>
      <c r="O32" s="152">
        <f t="shared" si="1"/>
        <v>7.0373910673317983</v>
      </c>
      <c r="P32" s="52">
        <f t="shared" si="8"/>
        <v>4.3040066332769966E-2</v>
      </c>
    </row>
    <row r="33" spans="1:16" ht="26.25" customHeight="1" thickBot="1" x14ac:dyDescent="0.3">
      <c r="A33" s="12" t="s">
        <v>18</v>
      </c>
      <c r="B33" s="17">
        <v>70307.810000000041</v>
      </c>
      <c r="C33" s="145">
        <v>81898.549999999988</v>
      </c>
      <c r="D33" s="243">
        <f>SUM(D7:D32)</f>
        <v>1.0000000000000002</v>
      </c>
      <c r="E33" s="244">
        <f>SUM(E7:E32)</f>
        <v>1.0000000000000004</v>
      </c>
      <c r="F33" s="57">
        <f t="shared" si="4"/>
        <v>0.16485707633333965</v>
      </c>
      <c r="G33" s="1"/>
      <c r="H33" s="17">
        <v>37144.626000000004</v>
      </c>
      <c r="I33" s="145">
        <v>43758.599999999984</v>
      </c>
      <c r="J33" s="243">
        <f>SUM(J7:J32)</f>
        <v>1</v>
      </c>
      <c r="K33" s="244">
        <f>SUM(K7:K32)</f>
        <v>0.99999999999999967</v>
      </c>
      <c r="L33" s="57">
        <f t="shared" si="7"/>
        <v>0.17806005100172442</v>
      </c>
      <c r="N33" s="29">
        <f t="shared" si="0"/>
        <v>5.2831436507551555</v>
      </c>
      <c r="O33" s="146">
        <f t="shared" si="1"/>
        <v>5.3430249986110852</v>
      </c>
      <c r="P33" s="57">
        <f t="shared" si="8"/>
        <v>1.1334415986847233E-2</v>
      </c>
    </row>
    <row r="35" spans="1:16" ht="15.75" thickBot="1" x14ac:dyDescent="0.3"/>
    <row r="36" spans="1:16" x14ac:dyDescent="0.25">
      <c r="A36" s="361" t="s">
        <v>2</v>
      </c>
      <c r="B36" s="349" t="s">
        <v>1</v>
      </c>
      <c r="C36" s="347"/>
      <c r="D36" s="349" t="s">
        <v>104</v>
      </c>
      <c r="E36" s="347"/>
      <c r="F36" s="130" t="s">
        <v>0</v>
      </c>
      <c r="H36" s="359" t="s">
        <v>19</v>
      </c>
      <c r="I36" s="360"/>
      <c r="J36" s="349" t="s">
        <v>104</v>
      </c>
      <c r="K36" s="350"/>
      <c r="L36" s="130" t="s">
        <v>0</v>
      </c>
      <c r="N36" s="357" t="s">
        <v>22</v>
      </c>
      <c r="O36" s="347"/>
      <c r="P36" s="130" t="s">
        <v>0</v>
      </c>
    </row>
    <row r="37" spans="1:16" x14ac:dyDescent="0.25">
      <c r="A37" s="362"/>
      <c r="B37" s="352" t="str">
        <f>B5</f>
        <v>jan-fev</v>
      </c>
      <c r="C37" s="354"/>
      <c r="D37" s="352" t="str">
        <f>B5</f>
        <v>jan-fev</v>
      </c>
      <c r="E37" s="354"/>
      <c r="F37" s="131" t="str">
        <f>F5</f>
        <v>2024/2023</v>
      </c>
      <c r="H37" s="355" t="str">
        <f>B5</f>
        <v>jan-fev</v>
      </c>
      <c r="I37" s="354"/>
      <c r="J37" s="352" t="str">
        <f>B5</f>
        <v>jan-fev</v>
      </c>
      <c r="K37" s="353"/>
      <c r="L37" s="131" t="str">
        <f>L5</f>
        <v>2024/2023</v>
      </c>
      <c r="N37" s="355" t="str">
        <f>B5</f>
        <v>jan-fev</v>
      </c>
      <c r="O37" s="353"/>
      <c r="P37" s="131" t="str">
        <f>P5</f>
        <v>2024/2023</v>
      </c>
    </row>
    <row r="38" spans="1:16" ht="19.5" customHeight="1" thickBot="1" x14ac:dyDescent="0.3">
      <c r="A38" s="363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159</v>
      </c>
      <c r="B39" s="39">
        <v>21057.14</v>
      </c>
      <c r="C39" s="147">
        <v>27359.78</v>
      </c>
      <c r="D39" s="247">
        <f t="shared" ref="D39:D61" si="12">B39/$B$62</f>
        <v>0.39030040345787143</v>
      </c>
      <c r="E39" s="246">
        <f t="shared" ref="E39:E61" si="13">C39/$C$62</f>
        <v>0.42152246943899008</v>
      </c>
      <c r="F39" s="52">
        <f>(C39-B39)/B39</f>
        <v>0.29931130248457288</v>
      </c>
      <c r="H39" s="39">
        <v>8515.3329999999987</v>
      </c>
      <c r="I39" s="147">
        <v>11341.937</v>
      </c>
      <c r="J39" s="247">
        <f t="shared" ref="J39:J61" si="14">H39/$H$62</f>
        <v>0.3577031758599159</v>
      </c>
      <c r="K39" s="246">
        <f t="shared" ref="K39:K61" si="15">I39/$I$62</f>
        <v>0.38328243317501925</v>
      </c>
      <c r="L39" s="52">
        <f>(I39-H39)/H39</f>
        <v>0.33194286118933947</v>
      </c>
      <c r="N39" s="27">
        <f t="shared" ref="N39:N62" si="16">(H39/B39)*10</f>
        <v>4.0439171701380143</v>
      </c>
      <c r="O39" s="151">
        <f t="shared" ref="O39:O62" si="17">(I39/C39)*10</f>
        <v>4.1454781434646035</v>
      </c>
      <c r="P39" s="61">
        <f t="shared" si="8"/>
        <v>2.5114503847051606E-2</v>
      </c>
    </row>
    <row r="40" spans="1:16" ht="20.100000000000001" customHeight="1" x14ac:dyDescent="0.25">
      <c r="A40" s="38" t="s">
        <v>164</v>
      </c>
      <c r="B40" s="19">
        <v>12191.84</v>
      </c>
      <c r="C40" s="140">
        <v>10369.23</v>
      </c>
      <c r="D40" s="247">
        <f t="shared" si="12"/>
        <v>0.2259794098768311</v>
      </c>
      <c r="E40" s="215">
        <f t="shared" si="13"/>
        <v>0.15975506512774806</v>
      </c>
      <c r="F40" s="52">
        <f t="shared" ref="F40:F62" si="18">(C40-B40)/B40</f>
        <v>-0.1494942518930695</v>
      </c>
      <c r="H40" s="19">
        <v>5387.2070000000003</v>
      </c>
      <c r="I40" s="140">
        <v>4514.1570000000002</v>
      </c>
      <c r="J40" s="247">
        <f t="shared" si="14"/>
        <v>0.22630014033682189</v>
      </c>
      <c r="K40" s="215">
        <f t="shared" si="15"/>
        <v>0.15254864126771692</v>
      </c>
      <c r="L40" s="52">
        <f t="shared" ref="L40:L62" si="19">(I40-H40)/H40</f>
        <v>-0.16205985773333012</v>
      </c>
      <c r="N40" s="27">
        <f t="shared" si="16"/>
        <v>4.4186989002480352</v>
      </c>
      <c r="O40" s="152">
        <f t="shared" si="17"/>
        <v>4.353415827404735</v>
      </c>
      <c r="P40" s="52">
        <f t="shared" si="8"/>
        <v>-1.4774275033683721E-2</v>
      </c>
    </row>
    <row r="41" spans="1:16" ht="20.100000000000001" customHeight="1" x14ac:dyDescent="0.25">
      <c r="A41" s="38" t="s">
        <v>166</v>
      </c>
      <c r="B41" s="19">
        <v>6228.07</v>
      </c>
      <c r="C41" s="140">
        <v>10492.71</v>
      </c>
      <c r="D41" s="247">
        <f t="shared" si="12"/>
        <v>0.11543914481092234</v>
      </c>
      <c r="E41" s="215">
        <f t="shared" si="13"/>
        <v>0.16165747788568421</v>
      </c>
      <c r="F41" s="52">
        <f t="shared" si="18"/>
        <v>0.68474503337309944</v>
      </c>
      <c r="H41" s="19">
        <v>2637.6930000000002</v>
      </c>
      <c r="I41" s="140">
        <v>4510.7219999999998</v>
      </c>
      <c r="J41" s="247">
        <f t="shared" si="14"/>
        <v>0.1108014405359684</v>
      </c>
      <c r="K41" s="215">
        <f t="shared" si="15"/>
        <v>0.15243256099342548</v>
      </c>
      <c r="L41" s="52">
        <f t="shared" si="19"/>
        <v>0.71010121344675037</v>
      </c>
      <c r="N41" s="27">
        <f t="shared" si="16"/>
        <v>4.2351691615540616</v>
      </c>
      <c r="O41" s="152">
        <f t="shared" si="17"/>
        <v>4.2989103863539544</v>
      </c>
      <c r="P41" s="52">
        <f t="shared" si="8"/>
        <v>1.5050455452528705E-2</v>
      </c>
    </row>
    <row r="42" spans="1:16" ht="20.100000000000001" customHeight="1" x14ac:dyDescent="0.25">
      <c r="A42" s="38" t="s">
        <v>165</v>
      </c>
      <c r="B42" s="19">
        <v>6441.6100000000006</v>
      </c>
      <c r="C42" s="140">
        <v>5488.52</v>
      </c>
      <c r="D42" s="247">
        <f t="shared" si="12"/>
        <v>0.11939717273657578</v>
      </c>
      <c r="E42" s="215">
        <f t="shared" si="13"/>
        <v>8.4559689586878484E-2</v>
      </c>
      <c r="F42" s="52">
        <f t="shared" si="18"/>
        <v>-0.14795835202690011</v>
      </c>
      <c r="H42" s="19">
        <v>2941.6000000000004</v>
      </c>
      <c r="I42" s="140">
        <v>2487.498</v>
      </c>
      <c r="J42" s="247">
        <f t="shared" si="14"/>
        <v>0.12356764698568205</v>
      </c>
      <c r="K42" s="215">
        <f t="shared" si="15"/>
        <v>8.4060975295312784E-2</v>
      </c>
      <c r="L42" s="52">
        <f t="shared" si="19"/>
        <v>-0.15437245036714722</v>
      </c>
      <c r="N42" s="27">
        <f t="shared" si="16"/>
        <v>4.5665602232982128</v>
      </c>
      <c r="O42" s="152">
        <f t="shared" si="17"/>
        <v>4.5321835394605463</v>
      </c>
      <c r="P42" s="52">
        <f t="shared" si="8"/>
        <v>-7.5279164527995174E-3</v>
      </c>
    </row>
    <row r="43" spans="1:16" ht="20.100000000000001" customHeight="1" x14ac:dyDescent="0.25">
      <c r="A43" s="38" t="s">
        <v>173</v>
      </c>
      <c r="B43" s="19">
        <v>1944.35</v>
      </c>
      <c r="C43" s="140">
        <v>3297.9399999999996</v>
      </c>
      <c r="D43" s="247">
        <f t="shared" si="12"/>
        <v>3.6039110224052852E-2</v>
      </c>
      <c r="E43" s="215">
        <f t="shared" si="13"/>
        <v>5.0810197043310391E-2</v>
      </c>
      <c r="F43" s="52">
        <f t="shared" si="18"/>
        <v>0.69616581376809716</v>
      </c>
      <c r="H43" s="19">
        <v>1370.3719999999998</v>
      </c>
      <c r="I43" s="140">
        <v>2200.0329999999999</v>
      </c>
      <c r="J43" s="247">
        <f t="shared" si="14"/>
        <v>5.7565149420404901E-2</v>
      </c>
      <c r="K43" s="215">
        <f t="shared" si="15"/>
        <v>7.4346560142710821E-2</v>
      </c>
      <c r="L43" s="52">
        <f t="shared" si="19"/>
        <v>0.60542757732936758</v>
      </c>
      <c r="N43" s="27">
        <f t="shared" si="16"/>
        <v>7.0479697585311287</v>
      </c>
      <c r="O43" s="152">
        <f t="shared" si="17"/>
        <v>6.6709309447715848</v>
      </c>
      <c r="P43" s="52">
        <f t="shared" si="8"/>
        <v>-5.3496088473302818E-2</v>
      </c>
    </row>
    <row r="44" spans="1:16" ht="20.100000000000001" customHeight="1" x14ac:dyDescent="0.25">
      <c r="A44" s="38" t="s">
        <v>171</v>
      </c>
      <c r="B44" s="19">
        <v>1554.83</v>
      </c>
      <c r="C44" s="140">
        <v>1349.67</v>
      </c>
      <c r="D44" s="247">
        <f t="shared" si="12"/>
        <v>2.8819240234352918E-2</v>
      </c>
      <c r="E44" s="215">
        <f t="shared" si="13"/>
        <v>2.0793889107577686E-2</v>
      </c>
      <c r="F44" s="52">
        <f t="shared" si="18"/>
        <v>-0.13195011673301896</v>
      </c>
      <c r="H44" s="19">
        <v>694.03899999999999</v>
      </c>
      <c r="I44" s="140">
        <v>990.99699999999996</v>
      </c>
      <c r="J44" s="247">
        <f t="shared" si="14"/>
        <v>2.9154462247176969E-2</v>
      </c>
      <c r="K44" s="215">
        <f t="shared" si="15"/>
        <v>3.3489142236387361E-2</v>
      </c>
      <c r="L44" s="52">
        <f t="shared" si="19"/>
        <v>0.42786932722800874</v>
      </c>
      <c r="N44" s="27">
        <f t="shared" si="16"/>
        <v>4.4637613115260191</v>
      </c>
      <c r="O44" s="152">
        <f t="shared" si="17"/>
        <v>7.3425133551164361</v>
      </c>
      <c r="P44" s="52">
        <f t="shared" si="8"/>
        <v>0.64491621363290652</v>
      </c>
    </row>
    <row r="45" spans="1:16" ht="20.100000000000001" customHeight="1" x14ac:dyDescent="0.25">
      <c r="A45" s="38" t="s">
        <v>177</v>
      </c>
      <c r="B45" s="19">
        <v>539.51</v>
      </c>
      <c r="C45" s="140">
        <v>1446.68</v>
      </c>
      <c r="D45" s="247">
        <f t="shared" si="12"/>
        <v>9.9999796111701882E-3</v>
      </c>
      <c r="E45" s="215">
        <f t="shared" si="13"/>
        <v>2.2288487922344339E-2</v>
      </c>
      <c r="F45" s="52">
        <f t="shared" si="18"/>
        <v>1.6814702229801117</v>
      </c>
      <c r="H45" s="19">
        <v>285.63800000000003</v>
      </c>
      <c r="I45" s="140">
        <v>793.99299999999994</v>
      </c>
      <c r="J45" s="247">
        <f t="shared" si="14"/>
        <v>1.1998781462366144E-2</v>
      </c>
      <c r="K45" s="215">
        <f t="shared" si="15"/>
        <v>2.6831710400430989E-2</v>
      </c>
      <c r="L45" s="52">
        <f t="shared" si="19"/>
        <v>1.7797176846217935</v>
      </c>
      <c r="N45" s="27">
        <f t="shared" si="16"/>
        <v>5.2943967674371191</v>
      </c>
      <c r="O45" s="152">
        <f t="shared" si="17"/>
        <v>5.4883802914258855</v>
      </c>
      <c r="P45" s="52">
        <f t="shared" si="8"/>
        <v>3.663940057946749E-2</v>
      </c>
    </row>
    <row r="46" spans="1:16" ht="20.100000000000001" customHeight="1" x14ac:dyDescent="0.25">
      <c r="A46" s="38" t="s">
        <v>179</v>
      </c>
      <c r="B46" s="19">
        <v>177.29</v>
      </c>
      <c r="C46" s="140">
        <v>789.98</v>
      </c>
      <c r="D46" s="247">
        <f t="shared" si="12"/>
        <v>3.2861233068235299E-3</v>
      </c>
      <c r="E46" s="215">
        <f t="shared" si="13"/>
        <v>1.217094290989962E-2</v>
      </c>
      <c r="F46" s="52">
        <f t="shared" si="18"/>
        <v>3.4558632748603988</v>
      </c>
      <c r="H46" s="19">
        <v>123.855</v>
      </c>
      <c r="I46" s="140">
        <v>467.92100000000005</v>
      </c>
      <c r="J46" s="247">
        <f t="shared" si="14"/>
        <v>5.2027709129085021E-3</v>
      </c>
      <c r="K46" s="215">
        <f t="shared" si="15"/>
        <v>1.5812634068915053E-2</v>
      </c>
      <c r="L46" s="52">
        <f t="shared" si="19"/>
        <v>2.7779742440757338</v>
      </c>
      <c r="N46" s="27">
        <f t="shared" si="16"/>
        <v>6.9860116193806761</v>
      </c>
      <c r="O46" s="152">
        <f t="shared" si="17"/>
        <v>5.9232005873566429</v>
      </c>
      <c r="P46" s="52">
        <f t="shared" si="8"/>
        <v>-0.15213416322921225</v>
      </c>
    </row>
    <row r="47" spans="1:16" ht="20.100000000000001" customHeight="1" x14ac:dyDescent="0.25">
      <c r="A47" s="38" t="s">
        <v>168</v>
      </c>
      <c r="B47" s="19">
        <v>1199.71</v>
      </c>
      <c r="C47" s="140">
        <v>1192.77</v>
      </c>
      <c r="D47" s="247">
        <f t="shared" si="12"/>
        <v>2.2236984558797773E-2</v>
      </c>
      <c r="E47" s="215">
        <f t="shared" si="13"/>
        <v>1.8376586210588835E-2</v>
      </c>
      <c r="F47" s="52">
        <f t="shared" si="18"/>
        <v>-5.7847313100666447E-3</v>
      </c>
      <c r="H47" s="19">
        <v>421.15</v>
      </c>
      <c r="I47" s="140">
        <v>450.20899999999995</v>
      </c>
      <c r="J47" s="247">
        <f t="shared" si="14"/>
        <v>1.7691227402780795E-2</v>
      </c>
      <c r="K47" s="215">
        <f t="shared" si="15"/>
        <v>1.5214085650210561E-2</v>
      </c>
      <c r="L47" s="52">
        <f t="shared" si="19"/>
        <v>6.8999168942182054E-2</v>
      </c>
      <c r="N47" s="27">
        <f t="shared" si="16"/>
        <v>3.5104316876578503</v>
      </c>
      <c r="O47" s="152">
        <f t="shared" si="17"/>
        <v>3.7744829262976092</v>
      </c>
      <c r="P47" s="52">
        <f t="shared" si="8"/>
        <v>7.5219022084412959E-2</v>
      </c>
    </row>
    <row r="48" spans="1:16" ht="20.100000000000001" customHeight="1" x14ac:dyDescent="0.25">
      <c r="A48" s="38" t="s">
        <v>185</v>
      </c>
      <c r="B48" s="19">
        <v>167.74</v>
      </c>
      <c r="C48" s="140">
        <v>726.42000000000007</v>
      </c>
      <c r="D48" s="247">
        <f t="shared" si="12"/>
        <v>3.1091111934490323E-3</v>
      </c>
      <c r="E48" s="215">
        <f t="shared" si="13"/>
        <v>1.1191696433592347E-2</v>
      </c>
      <c r="F48" s="52">
        <f t="shared" si="18"/>
        <v>3.3306307380469775</v>
      </c>
      <c r="H48" s="19">
        <v>143.45699999999999</v>
      </c>
      <c r="I48" s="140">
        <v>414.21899999999999</v>
      </c>
      <c r="J48" s="247">
        <f t="shared" si="14"/>
        <v>6.0261911659046053E-3</v>
      </c>
      <c r="K48" s="215">
        <f t="shared" si="15"/>
        <v>1.3997861757416154E-2</v>
      </c>
      <c r="L48" s="52">
        <f t="shared" si="19"/>
        <v>1.8874087705723668</v>
      </c>
      <c r="N48" s="27">
        <f t="shared" si="16"/>
        <v>8.5523429116489798</v>
      </c>
      <c r="O48" s="152">
        <f t="shared" si="17"/>
        <v>5.7021970760716929</v>
      </c>
      <c r="P48" s="52">
        <f t="shared" si="8"/>
        <v>-0.33325906889153833</v>
      </c>
    </row>
    <row r="49" spans="1:16" ht="20.100000000000001" customHeight="1" x14ac:dyDescent="0.25">
      <c r="A49" s="38" t="s">
        <v>175</v>
      </c>
      <c r="B49" s="19">
        <v>441.89</v>
      </c>
      <c r="C49" s="140">
        <v>505.53999999999996</v>
      </c>
      <c r="D49" s="247">
        <f t="shared" si="12"/>
        <v>8.1905636417860545E-3</v>
      </c>
      <c r="E49" s="215">
        <f t="shared" si="13"/>
        <v>7.7886762686025634E-3</v>
      </c>
      <c r="F49" s="52">
        <f t="shared" si="18"/>
        <v>0.14404037203829004</v>
      </c>
      <c r="H49" s="19">
        <v>234.636</v>
      </c>
      <c r="I49" s="140">
        <v>303.11099999999999</v>
      </c>
      <c r="J49" s="247">
        <f t="shared" si="14"/>
        <v>9.8563429487804229E-3</v>
      </c>
      <c r="K49" s="215">
        <f t="shared" si="15"/>
        <v>1.0243146439811229E-2</v>
      </c>
      <c r="L49" s="52">
        <f t="shared" si="19"/>
        <v>0.29183501253004651</v>
      </c>
      <c r="N49" s="27">
        <f t="shared" si="16"/>
        <v>5.3098282377967365</v>
      </c>
      <c r="O49" s="152">
        <f t="shared" si="17"/>
        <v>5.9957866835463065</v>
      </c>
      <c r="P49" s="52">
        <f t="shared" si="8"/>
        <v>0.12918656028583742</v>
      </c>
    </row>
    <row r="50" spans="1:16" ht="20.100000000000001" customHeight="1" x14ac:dyDescent="0.25">
      <c r="A50" s="38" t="s">
        <v>170</v>
      </c>
      <c r="B50" s="19">
        <v>417.42</v>
      </c>
      <c r="C50" s="140">
        <v>537.94999999999993</v>
      </c>
      <c r="D50" s="247">
        <f t="shared" si="12"/>
        <v>7.7370048549510861E-3</v>
      </c>
      <c r="E50" s="215">
        <f t="shared" si="13"/>
        <v>8.2880056942966907E-3</v>
      </c>
      <c r="F50" s="52">
        <f t="shared" si="18"/>
        <v>0.28874994010828403</v>
      </c>
      <c r="H50" s="19">
        <v>214.768</v>
      </c>
      <c r="I50" s="140">
        <v>290.74599999999998</v>
      </c>
      <c r="J50" s="247">
        <f t="shared" si="14"/>
        <v>9.0217488468251842E-3</v>
      </c>
      <c r="K50" s="215">
        <f t="shared" si="15"/>
        <v>9.8252912457461317E-3</v>
      </c>
      <c r="L50" s="52">
        <f t="shared" si="19"/>
        <v>0.35376778663488034</v>
      </c>
      <c r="N50" s="27">
        <f t="shared" si="16"/>
        <v>5.1451296056729436</v>
      </c>
      <c r="O50" s="152">
        <f t="shared" si="17"/>
        <v>5.4047030393159226</v>
      </c>
      <c r="P50" s="52">
        <f t="shared" si="8"/>
        <v>5.0450319726985514E-2</v>
      </c>
    </row>
    <row r="51" spans="1:16" ht="20.100000000000001" customHeight="1" x14ac:dyDescent="0.25">
      <c r="A51" s="38" t="s">
        <v>186</v>
      </c>
      <c r="B51" s="19">
        <v>450.28</v>
      </c>
      <c r="C51" s="140">
        <v>437.24</v>
      </c>
      <c r="D51" s="247">
        <f t="shared" si="12"/>
        <v>8.3460748073579949E-3</v>
      </c>
      <c r="E51" s="215">
        <f t="shared" si="13"/>
        <v>6.7364022860382658E-3</v>
      </c>
      <c r="F51" s="52">
        <f t="shared" si="18"/>
        <v>-2.89597583725681E-2</v>
      </c>
      <c r="H51" s="19">
        <v>213.31700000000001</v>
      </c>
      <c r="I51" s="140">
        <v>233.61399999999998</v>
      </c>
      <c r="J51" s="247">
        <f t="shared" si="14"/>
        <v>8.9607967609616323E-3</v>
      </c>
      <c r="K51" s="215">
        <f t="shared" si="15"/>
        <v>7.8946076268761618E-3</v>
      </c>
      <c r="L51" s="52">
        <f t="shared" si="19"/>
        <v>9.5149472381479056E-2</v>
      </c>
      <c r="N51" s="27">
        <f t="shared" si="16"/>
        <v>4.7374300435284713</v>
      </c>
      <c r="O51" s="152">
        <f t="shared" si="17"/>
        <v>5.3429237947122852</v>
      </c>
      <c r="P51" s="52">
        <f t="shared" si="8"/>
        <v>0.12781059469383485</v>
      </c>
    </row>
    <row r="52" spans="1:16" ht="20.100000000000001" customHeight="1" x14ac:dyDescent="0.25">
      <c r="A52" s="38" t="s">
        <v>184</v>
      </c>
      <c r="B52" s="19">
        <v>445.44</v>
      </c>
      <c r="C52" s="140">
        <v>202.17000000000002</v>
      </c>
      <c r="D52" s="247">
        <f t="shared" si="12"/>
        <v>8.25636395618181E-3</v>
      </c>
      <c r="E52" s="215">
        <f t="shared" si="13"/>
        <v>3.1147618016841012E-3</v>
      </c>
      <c r="F52" s="52">
        <f t="shared" si="18"/>
        <v>-0.54613415948275856</v>
      </c>
      <c r="H52" s="19">
        <v>178.06399999999999</v>
      </c>
      <c r="I52" s="140">
        <v>127.10900000000001</v>
      </c>
      <c r="J52" s="247">
        <f t="shared" si="14"/>
        <v>7.4799257182684544E-3</v>
      </c>
      <c r="K52" s="215">
        <f t="shared" si="15"/>
        <v>4.2954432561601716E-3</v>
      </c>
      <c r="L52" s="52">
        <f t="shared" si="19"/>
        <v>-0.28616115553958121</v>
      </c>
      <c r="N52" s="27">
        <f t="shared" si="16"/>
        <v>3.9974856321839081</v>
      </c>
      <c r="O52" s="152">
        <f t="shared" si="17"/>
        <v>6.2872335163476283</v>
      </c>
      <c r="P52" s="52">
        <f t="shared" si="8"/>
        <v>0.57279702664316623</v>
      </c>
    </row>
    <row r="53" spans="1:16" ht="20.100000000000001" customHeight="1" x14ac:dyDescent="0.25">
      <c r="A53" s="38" t="s">
        <v>174</v>
      </c>
      <c r="B53" s="19">
        <v>76.64</v>
      </c>
      <c r="C53" s="140">
        <v>184.87</v>
      </c>
      <c r="D53" s="247">
        <f t="shared" si="12"/>
        <v>1.4205453789551319E-3</v>
      </c>
      <c r="E53" s="215">
        <f t="shared" si="13"/>
        <v>2.8482268104928514E-3</v>
      </c>
      <c r="F53" s="52">
        <f t="shared" si="18"/>
        <v>1.412186847599165</v>
      </c>
      <c r="H53" s="19">
        <v>79.960000000000008</v>
      </c>
      <c r="I53" s="140">
        <v>123.741</v>
      </c>
      <c r="J53" s="247">
        <f t="shared" si="14"/>
        <v>3.3588757998963613E-3</v>
      </c>
      <c r="K53" s="215">
        <f t="shared" si="15"/>
        <v>4.1816271386016391E-3</v>
      </c>
      <c r="L53" s="52">
        <f t="shared" si="19"/>
        <v>0.54753626813406686</v>
      </c>
      <c r="N53" s="27">
        <f t="shared" si="16"/>
        <v>10.433194154488518</v>
      </c>
      <c r="O53" s="152">
        <f t="shared" si="17"/>
        <v>6.6934061773137881</v>
      </c>
      <c r="P53" s="52">
        <f t="shared" si="8"/>
        <v>-0.35845091367017423</v>
      </c>
    </row>
    <row r="54" spans="1:16" ht="20.100000000000001" customHeight="1" x14ac:dyDescent="0.25">
      <c r="A54" s="38" t="s">
        <v>209</v>
      </c>
      <c r="B54" s="19">
        <v>114.96000000000001</v>
      </c>
      <c r="C54" s="140">
        <v>148.82</v>
      </c>
      <c r="D54" s="247">
        <f t="shared" si="12"/>
        <v>2.1308180684326979E-3</v>
      </c>
      <c r="E54" s="215">
        <f t="shared" si="13"/>
        <v>2.2928171901203335E-3</v>
      </c>
      <c r="F54" s="52">
        <f t="shared" si="18"/>
        <v>0.294537230340988</v>
      </c>
      <c r="H54" s="19">
        <v>66.447999999999993</v>
      </c>
      <c r="I54" s="140">
        <v>91.233000000000004</v>
      </c>
      <c r="J54" s="247">
        <f t="shared" si="14"/>
        <v>2.7912778783330838E-3</v>
      </c>
      <c r="K54" s="215">
        <f t="shared" si="15"/>
        <v>3.0830718091501065E-3</v>
      </c>
      <c r="L54" s="52">
        <f t="shared" si="19"/>
        <v>0.37299843486636186</v>
      </c>
      <c r="N54" s="27">
        <f t="shared" si="16"/>
        <v>5.7800974251913697</v>
      </c>
      <c r="O54" s="152">
        <f t="shared" si="17"/>
        <v>6.1304260180083325</v>
      </c>
      <c r="P54" s="52">
        <f t="shared" si="8"/>
        <v>6.0609461579337311E-2</v>
      </c>
    </row>
    <row r="55" spans="1:16" ht="20.100000000000001" customHeight="1" x14ac:dyDescent="0.25">
      <c r="A55" s="38" t="s">
        <v>192</v>
      </c>
      <c r="B55" s="19">
        <v>27.17</v>
      </c>
      <c r="C55" s="140">
        <v>96.11</v>
      </c>
      <c r="D55" s="247">
        <f t="shared" si="12"/>
        <v>5.036040963754037E-4</v>
      </c>
      <c r="E55" s="215">
        <f t="shared" si="13"/>
        <v>1.4807328325659541E-3</v>
      </c>
      <c r="F55" s="52">
        <f t="shared" si="18"/>
        <v>2.5373573794626423</v>
      </c>
      <c r="H55" s="19">
        <v>19.658000000000001</v>
      </c>
      <c r="I55" s="140">
        <v>52.429000000000002</v>
      </c>
      <c r="J55" s="247">
        <f t="shared" si="14"/>
        <v>8.257726422506587E-4</v>
      </c>
      <c r="K55" s="215">
        <f t="shared" si="15"/>
        <v>1.7717533335737173E-3</v>
      </c>
      <c r="L55" s="52">
        <f t="shared" si="19"/>
        <v>1.6670566690405941</v>
      </c>
      <c r="N55" s="27">
        <f t="shared" si="16"/>
        <v>7.2351858667648141</v>
      </c>
      <c r="O55" s="152">
        <f t="shared" si="17"/>
        <v>5.455103527208407</v>
      </c>
      <c r="P55" s="52">
        <f t="shared" si="8"/>
        <v>-0.24603132142510725</v>
      </c>
    </row>
    <row r="56" spans="1:16" ht="20.100000000000001" customHeight="1" x14ac:dyDescent="0.25">
      <c r="A56" s="38" t="s">
        <v>191</v>
      </c>
      <c r="B56" s="19">
        <v>27.86</v>
      </c>
      <c r="C56" s="140">
        <v>63.929999999999993</v>
      </c>
      <c r="D56" s="247">
        <f t="shared" si="12"/>
        <v>5.1639345325795903E-4</v>
      </c>
      <c r="E56" s="215">
        <f t="shared" si="13"/>
        <v>9.8494693565645032E-4</v>
      </c>
      <c r="F56" s="52">
        <f t="shared" si="18"/>
        <v>1.2946877243359654</v>
      </c>
      <c r="H56" s="19">
        <v>19.762</v>
      </c>
      <c r="I56" s="140">
        <v>49.664000000000001</v>
      </c>
      <c r="J56" s="247">
        <f t="shared" si="14"/>
        <v>8.3014136515197458E-4</v>
      </c>
      <c r="K56" s="215">
        <f t="shared" si="15"/>
        <v>1.6783146266113238E-3</v>
      </c>
      <c r="L56" s="52">
        <f t="shared" si="19"/>
        <v>1.5131059609351281</v>
      </c>
      <c r="N56" s="27">
        <f t="shared" ref="N56" si="20">(H56/B56)*10</f>
        <v>7.093323761665471</v>
      </c>
      <c r="O56" s="152">
        <f t="shared" ref="O56" si="21">(I56/C56)*10</f>
        <v>7.7684967933677473</v>
      </c>
      <c r="P56" s="52">
        <f t="shared" ref="P56" si="22">(O56-N56)/N56</f>
        <v>9.5184296443808408E-2</v>
      </c>
    </row>
    <row r="57" spans="1:16" ht="20.100000000000001" customHeight="1" x14ac:dyDescent="0.25">
      <c r="A57" s="38" t="s">
        <v>193</v>
      </c>
      <c r="B57" s="19">
        <v>113.81</v>
      </c>
      <c r="C57" s="140">
        <v>66.94</v>
      </c>
      <c r="D57" s="247">
        <f t="shared" si="12"/>
        <v>2.1095024736284391E-3</v>
      </c>
      <c r="E57" s="215">
        <f t="shared" si="13"/>
        <v>1.0313209427943498E-3</v>
      </c>
      <c r="F57" s="52">
        <f t="shared" si="18"/>
        <v>-0.41182672875845711</v>
      </c>
      <c r="H57" s="19">
        <v>46.681999999999995</v>
      </c>
      <c r="I57" s="140">
        <v>47.18</v>
      </c>
      <c r="J57" s="247">
        <f t="shared" si="14"/>
        <v>1.9609684853772124E-3</v>
      </c>
      <c r="K57" s="215">
        <f t="shared" si="15"/>
        <v>1.594371860573499E-3</v>
      </c>
      <c r="L57" s="52">
        <f t="shared" si="19"/>
        <v>1.0667923396598361E-2</v>
      </c>
      <c r="N57" s="27">
        <f t="shared" ref="N57:N60" si="23">(H57/B57)*10</f>
        <v>4.1017485282488355</v>
      </c>
      <c r="O57" s="152">
        <f t="shared" ref="O57:O60" si="24">(I57/C57)*10</f>
        <v>7.0481027786077091</v>
      </c>
      <c r="P57" s="52">
        <f t="shared" ref="P57:P60" si="25">(O57-N57)/N57</f>
        <v>0.71831664717309329</v>
      </c>
    </row>
    <row r="58" spans="1:16" ht="20.100000000000001" customHeight="1" x14ac:dyDescent="0.25">
      <c r="A58" s="38" t="s">
        <v>187</v>
      </c>
      <c r="B58" s="19">
        <v>220.06</v>
      </c>
      <c r="C58" s="140">
        <v>40.44</v>
      </c>
      <c r="D58" s="247">
        <f t="shared" si="12"/>
        <v>4.0788780805436631E-3</v>
      </c>
      <c r="E58" s="215">
        <f t="shared" si="13"/>
        <v>6.2304480021815813E-4</v>
      </c>
      <c r="F58" s="52">
        <f t="shared" si="18"/>
        <v>-0.81623193674452421</v>
      </c>
      <c r="H58" s="19">
        <v>98.960000000000008</v>
      </c>
      <c r="I58" s="140">
        <v>26.559000000000001</v>
      </c>
      <c r="J58" s="247">
        <f t="shared" si="14"/>
        <v>4.1570078684060024E-3</v>
      </c>
      <c r="K58" s="215">
        <f t="shared" si="15"/>
        <v>8.9751848760007548E-4</v>
      </c>
      <c r="L58" s="52">
        <f t="shared" si="19"/>
        <v>-0.73161883589329024</v>
      </c>
      <c r="N58" s="27">
        <f t="shared" ref="N58:N59" si="26">(H58/B58)*10</f>
        <v>4.4969553758065981</v>
      </c>
      <c r="O58" s="152">
        <f t="shared" ref="O58:O59" si="27">(I58/C58)*10</f>
        <v>6.5675074183976268</v>
      </c>
      <c r="P58" s="52">
        <f t="shared" ref="P58:P59" si="28">(O58-N58)/N58</f>
        <v>0.46043419815337688</v>
      </c>
    </row>
    <row r="59" spans="1:16" ht="20.100000000000001" customHeight="1" x14ac:dyDescent="0.25">
      <c r="A59" s="38" t="s">
        <v>212</v>
      </c>
      <c r="B59" s="19">
        <v>18.45</v>
      </c>
      <c r="C59" s="140">
        <v>17.79</v>
      </c>
      <c r="D59" s="247">
        <f t="shared" si="12"/>
        <v>3.4197628185963185E-4</v>
      </c>
      <c r="E59" s="215">
        <f t="shared" si="13"/>
        <v>2.7408424816718679E-4</v>
      </c>
      <c r="F59" s="52">
        <f t="shared" ref="F59:F60" si="29">(C59-B59)/B59</f>
        <v>-3.5772357723577244E-2</v>
      </c>
      <c r="H59" s="19">
        <v>15.058999999999999</v>
      </c>
      <c r="I59" s="140">
        <v>17.347000000000001</v>
      </c>
      <c r="J59" s="247">
        <f t="shared" si="14"/>
        <v>6.3258267472035144E-4</v>
      </c>
      <c r="K59" s="215">
        <f t="shared" si="15"/>
        <v>5.8621383351777209E-4</v>
      </c>
      <c r="L59" s="52">
        <f t="shared" ref="L59:L60" si="30">(I59-H59)/H59</f>
        <v>0.15193571950328721</v>
      </c>
      <c r="N59" s="27">
        <f t="shared" si="26"/>
        <v>8.1620596205962066</v>
      </c>
      <c r="O59" s="152">
        <f t="shared" si="27"/>
        <v>9.7509836987071399</v>
      </c>
      <c r="P59" s="52">
        <f t="shared" si="28"/>
        <v>0.19467195193005324</v>
      </c>
    </row>
    <row r="60" spans="1:16" ht="20.100000000000001" customHeight="1" x14ac:dyDescent="0.25">
      <c r="A60" s="38" t="s">
        <v>190</v>
      </c>
      <c r="B60" s="19">
        <v>38.56</v>
      </c>
      <c r="C60" s="140">
        <v>25.97</v>
      </c>
      <c r="D60" s="247">
        <f t="shared" si="12"/>
        <v>7.1472116143671575E-4</v>
      </c>
      <c r="E60" s="215">
        <f t="shared" si="13"/>
        <v>4.0011061972466781E-4</v>
      </c>
      <c r="F60" s="52">
        <f t="shared" si="29"/>
        <v>-0.32650414937759342</v>
      </c>
      <c r="H60" s="19">
        <v>24.680999999999997</v>
      </c>
      <c r="I60" s="140">
        <v>15.739999999999998</v>
      </c>
      <c r="J60" s="247">
        <f t="shared" si="14"/>
        <v>1.0367735569940231E-3</v>
      </c>
      <c r="K60" s="215">
        <f t="shared" si="15"/>
        <v>5.3190786531214223E-4</v>
      </c>
      <c r="L60" s="52">
        <f t="shared" si="30"/>
        <v>-0.36226246910578985</v>
      </c>
      <c r="N60" s="27">
        <f t="shared" si="23"/>
        <v>6.4006742738589208</v>
      </c>
      <c r="O60" s="152">
        <f t="shared" si="24"/>
        <v>6.0608394301116677</v>
      </c>
      <c r="P60" s="52">
        <f t="shared" si="25"/>
        <v>-5.3093600643791102E-2</v>
      </c>
    </row>
    <row r="61" spans="1:16" ht="20.100000000000001" customHeight="1" thickBot="1" x14ac:dyDescent="0.3">
      <c r="A61" s="8" t="s">
        <v>17</v>
      </c>
      <c r="B61" s="19">
        <f>B62-SUM(B39:B60)</f>
        <v>56.480000000010477</v>
      </c>
      <c r="C61" s="140">
        <f>C62-SUM(C39:C60)</f>
        <v>65.580000000001746</v>
      </c>
      <c r="D61" s="247">
        <f t="shared" si="12"/>
        <v>1.0468737343867528E-3</v>
      </c>
      <c r="E61" s="215">
        <f t="shared" si="13"/>
        <v>1.0103679030244288E-3</v>
      </c>
      <c r="F61" s="52">
        <f t="shared" ref="F61" si="31">(C61-B61)/B61</f>
        <v>0.16111898016978721</v>
      </c>
      <c r="H61" s="19">
        <f>H62-SUM(H39:H60)</f>
        <v>73.245000000002619</v>
      </c>
      <c r="I61" s="140">
        <f>I62-SUM(I39:I60)</f>
        <v>41.431999999993423</v>
      </c>
      <c r="J61" s="247">
        <f t="shared" si="14"/>
        <v>3.0767991241047745E-3</v>
      </c>
      <c r="K61" s="215">
        <f t="shared" si="15"/>
        <v>1.4001274889205325E-3</v>
      </c>
      <c r="L61" s="52">
        <f t="shared" ref="L61" si="32">(I61-H61)/H61</f>
        <v>-0.43433681479975506</v>
      </c>
      <c r="N61" s="27">
        <f t="shared" si="16"/>
        <v>12.96830736543715</v>
      </c>
      <c r="O61" s="152">
        <f t="shared" si="17"/>
        <v>6.3177798109167913</v>
      </c>
      <c r="P61" s="52">
        <f t="shared" ref="P61" si="33">(O61-N61)/N61</f>
        <v>-0.51282926654292604</v>
      </c>
    </row>
    <row r="62" spans="1:16" ht="26.25" customHeight="1" thickBot="1" x14ac:dyDescent="0.3">
      <c r="A62" s="12" t="s">
        <v>18</v>
      </c>
      <c r="B62" s="17">
        <v>53951.109999999993</v>
      </c>
      <c r="C62" s="145">
        <v>64907.049999999996</v>
      </c>
      <c r="D62" s="253">
        <f>SUM(D39:D61)</f>
        <v>0.99999999999999989</v>
      </c>
      <c r="E62" s="254">
        <f>SUM(E39:E61)</f>
        <v>1</v>
      </c>
      <c r="F62" s="57">
        <f t="shared" si="18"/>
        <v>0.20307163281719326</v>
      </c>
      <c r="G62" s="1"/>
      <c r="H62" s="17">
        <v>23805.583999999995</v>
      </c>
      <c r="I62" s="145">
        <v>29591.590999999997</v>
      </c>
      <c r="J62" s="253">
        <f>SUM(J39:J61)</f>
        <v>1.0000000000000004</v>
      </c>
      <c r="K62" s="254">
        <f>SUM(K39:K61)</f>
        <v>0.99999999999999978</v>
      </c>
      <c r="L62" s="57">
        <f t="shared" si="19"/>
        <v>0.24305251238532954</v>
      </c>
      <c r="M62" s="1"/>
      <c r="N62" s="29">
        <f t="shared" si="16"/>
        <v>4.4124363706325962</v>
      </c>
      <c r="O62" s="146">
        <f t="shared" si="17"/>
        <v>4.5590719344046597</v>
      </c>
      <c r="P62" s="57">
        <f t="shared" si="8"/>
        <v>3.3232335031052447E-2</v>
      </c>
    </row>
    <row r="64" spans="1:16" ht="15.75" thickBot="1" x14ac:dyDescent="0.3"/>
    <row r="65" spans="1:16" x14ac:dyDescent="0.25">
      <c r="A65" s="361" t="s">
        <v>15</v>
      </c>
      <c r="B65" s="349" t="s">
        <v>1</v>
      </c>
      <c r="C65" s="347"/>
      <c r="D65" s="349" t="s">
        <v>104</v>
      </c>
      <c r="E65" s="347"/>
      <c r="F65" s="130" t="s">
        <v>0</v>
      </c>
      <c r="H65" s="359" t="s">
        <v>19</v>
      </c>
      <c r="I65" s="360"/>
      <c r="J65" s="349" t="s">
        <v>104</v>
      </c>
      <c r="K65" s="350"/>
      <c r="L65" s="130" t="s">
        <v>0</v>
      </c>
      <c r="N65" s="357" t="s">
        <v>22</v>
      </c>
      <c r="O65" s="347"/>
      <c r="P65" s="130" t="s">
        <v>0</v>
      </c>
    </row>
    <row r="66" spans="1:16" x14ac:dyDescent="0.25">
      <c r="A66" s="362"/>
      <c r="B66" s="352" t="str">
        <f>B5</f>
        <v>jan-fev</v>
      </c>
      <c r="C66" s="354"/>
      <c r="D66" s="352" t="str">
        <f>B5</f>
        <v>jan-fev</v>
      </c>
      <c r="E66" s="354"/>
      <c r="F66" s="131" t="str">
        <f>F37</f>
        <v>2024/2023</v>
      </c>
      <c r="H66" s="355" t="str">
        <f>B5</f>
        <v>jan-fev</v>
      </c>
      <c r="I66" s="354"/>
      <c r="J66" s="352" t="str">
        <f>B5</f>
        <v>jan-fev</v>
      </c>
      <c r="K66" s="353"/>
      <c r="L66" s="131" t="str">
        <f>L37</f>
        <v>2024/2023</v>
      </c>
      <c r="N66" s="355" t="str">
        <f>B5</f>
        <v>jan-fev</v>
      </c>
      <c r="O66" s="353"/>
      <c r="P66" s="131" t="str">
        <f>P37</f>
        <v>2024/2023</v>
      </c>
    </row>
    <row r="67" spans="1:16" ht="19.5" customHeight="1" thickBot="1" x14ac:dyDescent="0.3">
      <c r="A67" s="363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08" t="s">
        <v>160</v>
      </c>
      <c r="B68">
        <v>4927.92</v>
      </c>
      <c r="C68">
        <v>4866.58</v>
      </c>
      <c r="D68" s="247">
        <f>B68/$B$96</f>
        <v>0.3012783752223861</v>
      </c>
      <c r="E68" s="246">
        <f>C68/$C$96</f>
        <v>0.2864126180737428</v>
      </c>
      <c r="F68" s="61">
        <f t="shared" ref="F68:F94" si="34">(C68-B68)/B68</f>
        <v>-1.2447442328609261E-2</v>
      </c>
      <c r="H68" s="19">
        <v>4942.1580000000004</v>
      </c>
      <c r="I68" s="147">
        <v>5070.2470000000003</v>
      </c>
      <c r="J68" s="245">
        <f>H68/$H$96</f>
        <v>0.3705032190467652</v>
      </c>
      <c r="K68" s="246">
        <f>I68/$I$96</f>
        <v>0.3578911399011605</v>
      </c>
      <c r="L68" s="61">
        <f t="shared" ref="L68:L82" si="35">(I68-H68)/H68</f>
        <v>2.591762545835239E-2</v>
      </c>
      <c r="N68" s="41">
        <f t="shared" ref="N68:N96" si="36">(H68/B68)*10</f>
        <v>10.028892514488872</v>
      </c>
      <c r="O68" s="149">
        <f t="shared" ref="O68:O96" si="37">(I68/C68)*10</f>
        <v>10.41850128837911</v>
      </c>
      <c r="P68" s="61">
        <f t="shared" si="8"/>
        <v>3.8848633917191275E-2</v>
      </c>
    </row>
    <row r="69" spans="1:16" ht="20.100000000000001" customHeight="1" x14ac:dyDescent="0.25">
      <c r="A69" s="308" t="s">
        <v>162</v>
      </c>
      <c r="B69">
        <v>4442.1099999999997</v>
      </c>
      <c r="C69">
        <v>4289.59</v>
      </c>
      <c r="D69" s="247">
        <f t="shared" ref="D69:D95" si="38">B69/$B$96</f>
        <v>0.27157739641859313</v>
      </c>
      <c r="E69" s="215">
        <f t="shared" ref="E69:E95" si="39">C69/$C$96</f>
        <v>0.25245505105493932</v>
      </c>
      <c r="F69" s="52">
        <f t="shared" si="34"/>
        <v>-3.4335034476858865E-2</v>
      </c>
      <c r="H69" s="19">
        <v>2444.6590000000001</v>
      </c>
      <c r="I69" s="140">
        <v>2400.5189999999998</v>
      </c>
      <c r="J69" s="214">
        <f t="shared" ref="J69:J96" si="40">H69/$H$96</f>
        <v>0.18327095753952949</v>
      </c>
      <c r="K69" s="215">
        <f t="shared" ref="K69:K96" si="41">I69/$I$96</f>
        <v>0.16944430542819586</v>
      </c>
      <c r="L69" s="52">
        <f t="shared" si="35"/>
        <v>-1.8055687930300431E-2</v>
      </c>
      <c r="N69" s="40">
        <f t="shared" si="36"/>
        <v>5.5033733968767109</v>
      </c>
      <c r="O69" s="143">
        <f t="shared" si="37"/>
        <v>5.5961502148223952</v>
      </c>
      <c r="P69" s="52">
        <f t="shared" si="8"/>
        <v>1.6858172479871567E-2</v>
      </c>
    </row>
    <row r="70" spans="1:16" ht="20.100000000000001" customHeight="1" x14ac:dyDescent="0.25">
      <c r="A70" s="308" t="s">
        <v>163</v>
      </c>
      <c r="B70">
        <v>1319.78</v>
      </c>
      <c r="C70">
        <v>1621.29</v>
      </c>
      <c r="D70" s="247">
        <f t="shared" si="38"/>
        <v>8.0687424725036261E-2</v>
      </c>
      <c r="E70" s="215">
        <f t="shared" si="39"/>
        <v>9.5417708854427227E-2</v>
      </c>
      <c r="F70" s="52">
        <f t="shared" si="34"/>
        <v>0.22845474245707617</v>
      </c>
      <c r="H70" s="19">
        <v>1131.509</v>
      </c>
      <c r="I70" s="140">
        <v>1483.7759999999998</v>
      </c>
      <c r="J70" s="214">
        <f t="shared" si="40"/>
        <v>8.4826856381440302E-2</v>
      </c>
      <c r="K70" s="215">
        <f t="shared" si="41"/>
        <v>0.10473459853099547</v>
      </c>
      <c r="L70" s="52">
        <f t="shared" si="35"/>
        <v>0.31132496515714841</v>
      </c>
      <c r="N70" s="40">
        <f t="shared" si="36"/>
        <v>8.5734667899195323</v>
      </c>
      <c r="O70" s="143">
        <f t="shared" si="37"/>
        <v>9.1518235479155479</v>
      </c>
      <c r="P70" s="52">
        <f t="shared" si="8"/>
        <v>6.7458913898871459E-2</v>
      </c>
    </row>
    <row r="71" spans="1:16" ht="20.100000000000001" customHeight="1" x14ac:dyDescent="0.25">
      <c r="A71" s="308" t="s">
        <v>176</v>
      </c>
      <c r="B71">
        <v>320.86</v>
      </c>
      <c r="C71">
        <v>309.14999999999998</v>
      </c>
      <c r="D71" s="247">
        <f t="shared" si="38"/>
        <v>1.9616426296257813E-2</v>
      </c>
      <c r="E71" s="215">
        <f t="shared" si="39"/>
        <v>1.8194391313303714E-2</v>
      </c>
      <c r="F71" s="52">
        <f t="shared" si="34"/>
        <v>-3.6495667892538913E-2</v>
      </c>
      <c r="H71" s="19">
        <v>887.44100000000003</v>
      </c>
      <c r="I71" s="140">
        <v>921.55000000000007</v>
      </c>
      <c r="J71" s="214">
        <f t="shared" si="40"/>
        <v>6.6529590355889137E-2</v>
      </c>
      <c r="K71" s="215">
        <f t="shared" si="41"/>
        <v>6.5049016344946198E-2</v>
      </c>
      <c r="L71" s="52">
        <f t="shared" si="35"/>
        <v>3.8435231187200089E-2</v>
      </c>
      <c r="N71" s="40">
        <f t="shared" si="36"/>
        <v>27.658199837935548</v>
      </c>
      <c r="O71" s="143">
        <f t="shared" si="37"/>
        <v>29.809154132298239</v>
      </c>
      <c r="P71" s="52">
        <f t="shared" si="8"/>
        <v>7.7769135625828989E-2</v>
      </c>
    </row>
    <row r="72" spans="1:16" ht="20.100000000000001" customHeight="1" x14ac:dyDescent="0.25">
      <c r="A72" s="308" t="s">
        <v>167</v>
      </c>
      <c r="B72">
        <v>1483.3600000000001</v>
      </c>
      <c r="C72">
        <v>1278.1199999999999</v>
      </c>
      <c r="D72" s="247">
        <f t="shared" si="38"/>
        <v>9.0688219506379703E-2</v>
      </c>
      <c r="E72" s="215">
        <f t="shared" si="39"/>
        <v>7.52211399817556E-2</v>
      </c>
      <c r="F72" s="52">
        <f t="shared" si="34"/>
        <v>-0.13836155754503304</v>
      </c>
      <c r="H72" s="19">
        <v>793.71100000000001</v>
      </c>
      <c r="I72" s="140">
        <v>763.875</v>
      </c>
      <c r="J72" s="214">
        <f t="shared" si="40"/>
        <v>5.9502848855262629E-2</v>
      </c>
      <c r="K72" s="215">
        <f t="shared" si="41"/>
        <v>5.3919285291623653E-2</v>
      </c>
      <c r="L72" s="52">
        <f t="shared" si="35"/>
        <v>-3.7590508384034001E-2</v>
      </c>
      <c r="N72" s="40">
        <f t="shared" si="36"/>
        <v>5.3507644806385501</v>
      </c>
      <c r="O72" s="143">
        <f t="shared" si="37"/>
        <v>5.9765514975119718</v>
      </c>
      <c r="P72" s="52">
        <f t="shared" ref="P72:P76" si="42">(O72-N72)/N72</f>
        <v>0.11695282405678625</v>
      </c>
    </row>
    <row r="73" spans="1:16" ht="20.100000000000001" customHeight="1" x14ac:dyDescent="0.25">
      <c r="A73" s="308" t="s">
        <v>194</v>
      </c>
      <c r="B73">
        <v>838.17000000000007</v>
      </c>
      <c r="C73">
        <v>663.22</v>
      </c>
      <c r="D73" s="247">
        <f t="shared" si="38"/>
        <v>5.1243221432196014E-2</v>
      </c>
      <c r="E73" s="215">
        <f t="shared" si="39"/>
        <v>3.9032457405173186E-2</v>
      </c>
      <c r="F73" s="52">
        <f t="shared" si="34"/>
        <v>-0.2087285395564146</v>
      </c>
      <c r="H73" s="19">
        <v>731.09100000000001</v>
      </c>
      <c r="I73" s="140">
        <v>630.88200000000006</v>
      </c>
      <c r="J73" s="214">
        <f t="shared" si="40"/>
        <v>5.4808358801179284E-2</v>
      </c>
      <c r="K73" s="215">
        <f t="shared" si="41"/>
        <v>4.4531770961675821E-2</v>
      </c>
      <c r="L73" s="52">
        <f t="shared" si="35"/>
        <v>-0.13706775216765074</v>
      </c>
      <c r="N73" s="40">
        <f t="shared" si="36"/>
        <v>8.7224668026772605</v>
      </c>
      <c r="O73" s="143">
        <f t="shared" si="37"/>
        <v>9.5124091553330725</v>
      </c>
      <c r="P73" s="52">
        <f t="shared" si="42"/>
        <v>9.0564099643617835E-2</v>
      </c>
    </row>
    <row r="74" spans="1:16" ht="20.100000000000001" customHeight="1" x14ac:dyDescent="0.25">
      <c r="A74" s="308" t="s">
        <v>161</v>
      </c>
      <c r="B74">
        <v>522.29999999999995</v>
      </c>
      <c r="C74">
        <v>887.72</v>
      </c>
      <c r="D74" s="247">
        <f t="shared" si="38"/>
        <v>3.1931868897760562E-2</v>
      </c>
      <c r="E74" s="215">
        <f t="shared" si="39"/>
        <v>5.2244946002412987E-2</v>
      </c>
      <c r="F74" s="52">
        <f t="shared" si="34"/>
        <v>0.69963622439211204</v>
      </c>
      <c r="H74" s="19">
        <v>254.49</v>
      </c>
      <c r="I74" s="140">
        <v>484.97700000000003</v>
      </c>
      <c r="J74" s="214">
        <f t="shared" si="40"/>
        <v>1.9078581505328499E-2</v>
      </c>
      <c r="K74" s="215">
        <f t="shared" si="41"/>
        <v>3.4232843361643943E-2</v>
      </c>
      <c r="L74" s="52">
        <f t="shared" si="35"/>
        <v>0.90568195213957337</v>
      </c>
      <c r="N74" s="40">
        <f t="shared" si="36"/>
        <v>4.8724870763928783</v>
      </c>
      <c r="O74" s="143">
        <f t="shared" si="37"/>
        <v>5.4631753255531024</v>
      </c>
      <c r="P74" s="52">
        <f t="shared" si="42"/>
        <v>0.12122931059624543</v>
      </c>
    </row>
    <row r="75" spans="1:16" ht="20.100000000000001" customHeight="1" x14ac:dyDescent="0.25">
      <c r="A75" s="308" t="s">
        <v>203</v>
      </c>
      <c r="B75">
        <v>288.36</v>
      </c>
      <c r="C75">
        <v>234.8</v>
      </c>
      <c r="D75" s="247">
        <f t="shared" si="38"/>
        <v>1.7629472937695265E-2</v>
      </c>
      <c r="E75" s="215">
        <f t="shared" si="39"/>
        <v>1.3818674042903809E-2</v>
      </c>
      <c r="F75" s="52">
        <f t="shared" si="34"/>
        <v>-0.18574004716326814</v>
      </c>
      <c r="H75" s="19">
        <v>340.52100000000002</v>
      </c>
      <c r="I75" s="140">
        <v>258.42599999999999</v>
      </c>
      <c r="J75" s="214">
        <f t="shared" si="40"/>
        <v>2.5528145124664881E-2</v>
      </c>
      <c r="K75" s="215">
        <f t="shared" si="41"/>
        <v>1.8241394496184761E-2</v>
      </c>
      <c r="L75" s="52">
        <f t="shared" si="35"/>
        <v>-0.24108645281788796</v>
      </c>
      <c r="N75" s="40">
        <f t="shared" si="36"/>
        <v>11.808884727424054</v>
      </c>
      <c r="O75" s="143">
        <f t="shared" si="37"/>
        <v>11.006218057921636</v>
      </c>
      <c r="P75" s="52">
        <f t="shared" si="42"/>
        <v>-6.7971420504966601E-2</v>
      </c>
    </row>
    <row r="76" spans="1:16" ht="20.100000000000001" customHeight="1" x14ac:dyDescent="0.25">
      <c r="A76" s="308" t="s">
        <v>181</v>
      </c>
      <c r="B76">
        <v>213.49</v>
      </c>
      <c r="C76">
        <v>339.11</v>
      </c>
      <c r="D76" s="247">
        <f t="shared" si="38"/>
        <v>1.3052143769831329E-2</v>
      </c>
      <c r="E76" s="215">
        <f t="shared" si="39"/>
        <v>1.9957625871759414E-2</v>
      </c>
      <c r="F76" s="52">
        <f t="shared" si="34"/>
        <v>0.58841163520539608</v>
      </c>
      <c r="H76" s="19">
        <v>114.496</v>
      </c>
      <c r="I76" s="140">
        <v>245.89699999999999</v>
      </c>
      <c r="J76" s="214">
        <f t="shared" si="40"/>
        <v>8.5835249637867556E-3</v>
      </c>
      <c r="K76" s="215">
        <f t="shared" si="41"/>
        <v>1.7357015866934226E-2</v>
      </c>
      <c r="L76" s="52">
        <f t="shared" si="35"/>
        <v>1.1476470793739522</v>
      </c>
      <c r="N76" s="40">
        <f t="shared" si="36"/>
        <v>5.3630615017096819</v>
      </c>
      <c r="O76" s="143">
        <f t="shared" si="37"/>
        <v>7.2512459084073013</v>
      </c>
      <c r="P76" s="52">
        <f t="shared" si="42"/>
        <v>0.35207211517072629</v>
      </c>
    </row>
    <row r="77" spans="1:16" ht="20.100000000000001" customHeight="1" x14ac:dyDescent="0.25">
      <c r="A77" s="308" t="s">
        <v>178</v>
      </c>
      <c r="B77">
        <v>103.2</v>
      </c>
      <c r="C77">
        <v>251.66</v>
      </c>
      <c r="D77" s="247">
        <f t="shared" si="38"/>
        <v>6.3093411262663043E-3</v>
      </c>
      <c r="E77" s="215">
        <f t="shared" si="39"/>
        <v>1.4810934879204311E-2</v>
      </c>
      <c r="F77" s="52">
        <f t="shared" si="34"/>
        <v>1.4385658914728681</v>
      </c>
      <c r="H77" s="19">
        <v>90.704999999999998</v>
      </c>
      <c r="I77" s="140">
        <v>223.68700000000001</v>
      </c>
      <c r="J77" s="214">
        <f t="shared" si="40"/>
        <v>6.7999635955865506E-3</v>
      </c>
      <c r="K77" s="215">
        <f t="shared" si="41"/>
        <v>1.5789289044709436E-2</v>
      </c>
      <c r="L77" s="52">
        <f t="shared" si="35"/>
        <v>1.4660933796372861</v>
      </c>
      <c r="N77" s="40">
        <f t="shared" ref="N77:N78" si="43">(H77/B77)*10</f>
        <v>8.7892441860465116</v>
      </c>
      <c r="O77" s="143">
        <f t="shared" ref="O77:O78" si="44">(I77/C77)*10</f>
        <v>8.888460621473417</v>
      </c>
      <c r="P77" s="52">
        <f t="shared" ref="P77:P78" si="45">(O77-N77)/N77</f>
        <v>1.1288392190129139E-2</v>
      </c>
    </row>
    <row r="78" spans="1:16" ht="20.100000000000001" customHeight="1" x14ac:dyDescent="0.25">
      <c r="A78" s="308" t="s">
        <v>202</v>
      </c>
      <c r="B78">
        <v>121.15</v>
      </c>
      <c r="C78">
        <v>111.79</v>
      </c>
      <c r="D78" s="247">
        <f t="shared" si="38"/>
        <v>7.4067507504570031E-3</v>
      </c>
      <c r="E78" s="215">
        <f t="shared" si="39"/>
        <v>6.5791719389106332E-3</v>
      </c>
      <c r="F78" s="52">
        <f t="shared" si="34"/>
        <v>-7.7259595542715637E-2</v>
      </c>
      <c r="H78" s="19">
        <v>291.63599999999997</v>
      </c>
      <c r="I78" s="140">
        <v>222.9</v>
      </c>
      <c r="J78" s="214">
        <f t="shared" si="40"/>
        <v>2.1863339211316675E-2</v>
      </c>
      <c r="K78" s="215">
        <f t="shared" si="41"/>
        <v>1.573373744592101E-2</v>
      </c>
      <c r="L78" s="52">
        <f t="shared" si="35"/>
        <v>-0.23569106694646741</v>
      </c>
      <c r="N78" s="40">
        <f t="shared" si="43"/>
        <v>24.072307057366899</v>
      </c>
      <c r="O78" s="143">
        <f t="shared" si="44"/>
        <v>19.939171661150368</v>
      </c>
      <c r="P78" s="52">
        <f t="shared" si="45"/>
        <v>-0.1716966880809066</v>
      </c>
    </row>
    <row r="79" spans="1:16" ht="20.100000000000001" customHeight="1" x14ac:dyDescent="0.25">
      <c r="A79" s="308" t="s">
        <v>195</v>
      </c>
      <c r="B79">
        <v>229.82</v>
      </c>
      <c r="C79">
        <v>409.55</v>
      </c>
      <c r="D79" s="247">
        <f t="shared" si="38"/>
        <v>1.4050511411225987E-2</v>
      </c>
      <c r="E79" s="215">
        <f t="shared" si="39"/>
        <v>2.4103228084630557E-2</v>
      </c>
      <c r="F79" s="52">
        <f t="shared" si="34"/>
        <v>0.78204681924984776</v>
      </c>
      <c r="H79" s="19">
        <v>127.163</v>
      </c>
      <c r="I79" s="140">
        <v>193.75200000000001</v>
      </c>
      <c r="J79" s="214">
        <f t="shared" si="40"/>
        <v>9.5331433846598587E-3</v>
      </c>
      <c r="K79" s="215">
        <f t="shared" si="41"/>
        <v>1.3676281281391152E-2</v>
      </c>
      <c r="L79" s="52">
        <f t="shared" ref="L79:L80" si="46">(I79-H79)/H79</f>
        <v>0.52365074746585105</v>
      </c>
      <c r="N79" s="40">
        <f t="shared" ref="N79:N80" si="47">(H79/B79)*10</f>
        <v>5.5331563832564612</v>
      </c>
      <c r="O79" s="143">
        <f t="shared" ref="O79:O80" si="48">(I79/C79)*10</f>
        <v>4.7308509339518983</v>
      </c>
      <c r="P79" s="52">
        <f t="shared" ref="P79:P80" si="49">(O79-N79)/N79</f>
        <v>-0.14499959764961087</v>
      </c>
    </row>
    <row r="80" spans="1:16" ht="20.100000000000001" customHeight="1" x14ac:dyDescent="0.25">
      <c r="A80" s="308" t="s">
        <v>180</v>
      </c>
      <c r="B80">
        <v>288.37</v>
      </c>
      <c r="C80">
        <v>177.95999999999998</v>
      </c>
      <c r="D80" s="247">
        <f t="shared" si="38"/>
        <v>1.763008430795944E-2</v>
      </c>
      <c r="E80" s="215">
        <f t="shared" si="39"/>
        <v>1.0473472030132715E-2</v>
      </c>
      <c r="F80" s="52">
        <f t="shared" si="34"/>
        <v>-0.38287616603668906</v>
      </c>
      <c r="H80" s="19">
        <v>196.47499999999999</v>
      </c>
      <c r="I80" s="140">
        <v>187.52600000000001</v>
      </c>
      <c r="J80" s="214">
        <f t="shared" si="40"/>
        <v>1.4729318642223333E-2</v>
      </c>
      <c r="K80" s="215">
        <f t="shared" si="41"/>
        <v>1.3236809548155154E-2</v>
      </c>
      <c r="L80" s="52">
        <f t="shared" si="46"/>
        <v>-4.5547779615727112E-2</v>
      </c>
      <c r="N80" s="40">
        <f t="shared" si="47"/>
        <v>6.8132954190796546</v>
      </c>
      <c r="O80" s="143">
        <f t="shared" si="48"/>
        <v>10.537536525061812</v>
      </c>
      <c r="P80" s="52">
        <f t="shared" si="49"/>
        <v>0.54661377159031665</v>
      </c>
    </row>
    <row r="81" spans="1:16" ht="20.100000000000001" customHeight="1" x14ac:dyDescent="0.25">
      <c r="A81" s="308" t="s">
        <v>172</v>
      </c>
      <c r="B81">
        <v>21.38</v>
      </c>
      <c r="C81">
        <v>227.70999999999998</v>
      </c>
      <c r="D81" s="247">
        <f t="shared" si="38"/>
        <v>1.3071096248020695E-3</v>
      </c>
      <c r="E81" s="215">
        <f t="shared" si="39"/>
        <v>1.3401406585645766E-2</v>
      </c>
      <c r="F81" s="52">
        <f t="shared" si="34"/>
        <v>9.6506080449017766</v>
      </c>
      <c r="H81" s="19">
        <v>10.469000000000001</v>
      </c>
      <c r="I81" s="140">
        <v>87.170999999999992</v>
      </c>
      <c r="J81" s="214">
        <f t="shared" si="40"/>
        <v>7.8483897119448328E-4</v>
      </c>
      <c r="K81" s="215">
        <f t="shared" si="41"/>
        <v>6.1530983710111273E-3</v>
      </c>
      <c r="L81" s="52">
        <f t="shared" si="35"/>
        <v>7.3265832457732341</v>
      </c>
      <c r="N81" s="40">
        <f t="shared" ref="N81" si="50">(H81/B81)*10</f>
        <v>4.8966323666978493</v>
      </c>
      <c r="O81" s="143">
        <f t="shared" ref="O81" si="51">(I81/C81)*10</f>
        <v>3.8281586228097142</v>
      </c>
      <c r="P81" s="52">
        <f t="shared" ref="P81" si="52">(O81-N81)/N81</f>
        <v>-0.21820583288115697</v>
      </c>
    </row>
    <row r="82" spans="1:16" ht="20.100000000000001" customHeight="1" x14ac:dyDescent="0.25">
      <c r="A82" s="308" t="s">
        <v>197</v>
      </c>
      <c r="B82">
        <v>81</v>
      </c>
      <c r="C82">
        <v>72.849999999999994</v>
      </c>
      <c r="D82" s="247">
        <f t="shared" si="38"/>
        <v>4.9520991398020412E-3</v>
      </c>
      <c r="E82" s="215">
        <f t="shared" si="39"/>
        <v>4.287437836565342E-3</v>
      </c>
      <c r="F82" s="52">
        <f t="shared" si="34"/>
        <v>-0.10061728395061735</v>
      </c>
      <c r="H82" s="19">
        <v>62.966000000000001</v>
      </c>
      <c r="I82" s="140">
        <v>83.057000000000002</v>
      </c>
      <c r="J82" s="214">
        <f t="shared" si="40"/>
        <v>4.720428948345767E-3</v>
      </c>
      <c r="K82" s="215">
        <f t="shared" si="41"/>
        <v>5.8627053882721464E-3</v>
      </c>
      <c r="L82" s="52">
        <f t="shared" si="35"/>
        <v>0.31907696217006004</v>
      </c>
      <c r="N82" s="40">
        <f t="shared" ref="N82" si="53">(H82/B82)*10</f>
        <v>7.7735802469135802</v>
      </c>
      <c r="O82" s="143">
        <f t="shared" ref="O82" si="54">(I82/C82)*10</f>
        <v>11.401098146877146</v>
      </c>
      <c r="P82" s="52">
        <f t="shared" ref="P82" si="55">(O82-N82)/N82</f>
        <v>0.46664699980473406</v>
      </c>
    </row>
    <row r="83" spans="1:16" ht="20.100000000000001" customHeight="1" x14ac:dyDescent="0.25">
      <c r="A83" s="308" t="s">
        <v>222</v>
      </c>
      <c r="B83">
        <v>41.16</v>
      </c>
      <c r="C83">
        <v>117.91999999999999</v>
      </c>
      <c r="D83" s="247">
        <f t="shared" si="38"/>
        <v>2.5164000073364442E-3</v>
      </c>
      <c r="E83" s="215">
        <f t="shared" si="39"/>
        <v>6.9399405585145518E-3</v>
      </c>
      <c r="F83" s="52">
        <f t="shared" si="34"/>
        <v>1.8649173955296403</v>
      </c>
      <c r="H83" s="19">
        <v>35.535000000000004</v>
      </c>
      <c r="I83" s="140">
        <v>75.403999999999996</v>
      </c>
      <c r="J83" s="214">
        <f t="shared" si="40"/>
        <v>2.6639844150726875E-3</v>
      </c>
      <c r="K83" s="215">
        <f t="shared" si="41"/>
        <v>5.3225066773092324E-3</v>
      </c>
      <c r="L83" s="52">
        <f t="shared" ref="L83" si="56">(I83-H83)/H83</f>
        <v>1.1219642605881521</v>
      </c>
      <c r="N83" s="40">
        <f t="shared" ref="N83" si="57">(H83/B83)*10</f>
        <v>8.6333819241982521</v>
      </c>
      <c r="O83" s="143">
        <f t="shared" ref="O83" si="58">(I83/C83)*10</f>
        <v>6.3945047489823619</v>
      </c>
      <c r="P83" s="52">
        <f t="shared" ref="P83" si="59">(O83-N83)/N83</f>
        <v>-0.25932794296295492</v>
      </c>
    </row>
    <row r="84" spans="1:16" ht="20.100000000000001" customHeight="1" x14ac:dyDescent="0.25">
      <c r="A84" s="308" t="s">
        <v>231</v>
      </c>
      <c r="C84">
        <v>80.28</v>
      </c>
      <c r="D84" s="247">
        <f t="shared" si="38"/>
        <v>0</v>
      </c>
      <c r="E84" s="215">
        <f t="shared" si="39"/>
        <v>4.724715298825885E-3</v>
      </c>
      <c r="F84" s="52"/>
      <c r="H84" s="19"/>
      <c r="I84" s="140">
        <v>55.581000000000003</v>
      </c>
      <c r="J84" s="214">
        <f t="shared" si="40"/>
        <v>0</v>
      </c>
      <c r="K84" s="215">
        <f t="shared" si="41"/>
        <v>3.9232699012190925E-3</v>
      </c>
      <c r="L84" s="52"/>
      <c r="N84" s="40"/>
      <c r="O84" s="143">
        <f t="shared" ref="O84:O90" si="60">(I84/C84)*10</f>
        <v>6.92339312406577</v>
      </c>
      <c r="P84" s="52"/>
    </row>
    <row r="85" spans="1:16" ht="20.100000000000001" customHeight="1" x14ac:dyDescent="0.25">
      <c r="A85" s="308" t="s">
        <v>232</v>
      </c>
      <c r="B85">
        <v>8.1</v>
      </c>
      <c r="C85">
        <v>46.440000000000005</v>
      </c>
      <c r="D85" s="247">
        <f t="shared" si="38"/>
        <v>4.9520991398020406E-4</v>
      </c>
      <c r="E85" s="215">
        <f t="shared" si="39"/>
        <v>2.7331312715181129E-3</v>
      </c>
      <c r="F85" s="52">
        <f t="shared" si="34"/>
        <v>4.7333333333333343</v>
      </c>
      <c r="H85" s="19">
        <v>6.665</v>
      </c>
      <c r="I85" s="140">
        <v>54.9</v>
      </c>
      <c r="J85" s="214">
        <f t="shared" si="40"/>
        <v>4.9966107011283132E-4</v>
      </c>
      <c r="K85" s="215">
        <f t="shared" si="41"/>
        <v>3.8752004745673551E-3</v>
      </c>
      <c r="L85" s="52">
        <f t="shared" ref="L85:L94" si="61">(I85-H85)/H85</f>
        <v>7.237059264816204</v>
      </c>
      <c r="N85" s="40">
        <f t="shared" ref="N85:N90" si="62">(H85/B85)*10</f>
        <v>8.2283950617283956</v>
      </c>
      <c r="O85" s="143">
        <f t="shared" si="60"/>
        <v>11.821705426356587</v>
      </c>
      <c r="P85" s="52">
        <f t="shared" ref="P85:P90" si="63">(O85-N85)/N85</f>
        <v>0.43669638339817479</v>
      </c>
    </row>
    <row r="86" spans="1:16" ht="20.100000000000001" customHeight="1" x14ac:dyDescent="0.25">
      <c r="A86" s="308" t="s">
        <v>217</v>
      </c>
      <c r="C86">
        <v>60.620000000000005</v>
      </c>
      <c r="D86" s="247">
        <f t="shared" si="38"/>
        <v>0</v>
      </c>
      <c r="E86" s="215">
        <f t="shared" si="39"/>
        <v>3.5676661860341947E-3</v>
      </c>
      <c r="F86" s="52"/>
      <c r="H86" s="19"/>
      <c r="I86" s="140">
        <v>52.054000000000002</v>
      </c>
      <c r="J86" s="214">
        <f t="shared" si="40"/>
        <v>0</v>
      </c>
      <c r="K86" s="215">
        <f t="shared" si="41"/>
        <v>3.6743112113502572E-3</v>
      </c>
      <c r="L86" s="52"/>
      <c r="N86" s="40"/>
      <c r="O86" s="143">
        <f t="shared" si="60"/>
        <v>8.5869350049488613</v>
      </c>
      <c r="P86" s="52"/>
    </row>
    <row r="87" spans="1:16" ht="20.100000000000001" customHeight="1" x14ac:dyDescent="0.25">
      <c r="A87" s="308" t="s">
        <v>183</v>
      </c>
      <c r="B87">
        <v>7.88</v>
      </c>
      <c r="C87">
        <v>46.03</v>
      </c>
      <c r="D87" s="247">
        <f t="shared" si="38"/>
        <v>4.8175976816839609E-4</v>
      </c>
      <c r="E87" s="215">
        <f t="shared" si="39"/>
        <v>2.7090015596033319E-3</v>
      </c>
      <c r="F87" s="52">
        <f t="shared" si="34"/>
        <v>4.8413705583756341</v>
      </c>
      <c r="H87" s="19">
        <v>11.255000000000001</v>
      </c>
      <c r="I87" s="140">
        <v>51.716000000000001</v>
      </c>
      <c r="J87" s="214">
        <f t="shared" si="40"/>
        <v>8.4376374255362588E-4</v>
      </c>
      <c r="K87" s="215">
        <f t="shared" si="41"/>
        <v>3.650452964348367E-3</v>
      </c>
      <c r="L87" s="52">
        <f t="shared" si="61"/>
        <v>3.5949355841848063</v>
      </c>
      <c r="N87" s="40">
        <f t="shared" si="62"/>
        <v>14.282994923857871</v>
      </c>
      <c r="O87" s="143">
        <f t="shared" si="60"/>
        <v>11.235281338257659</v>
      </c>
      <c r="P87" s="52">
        <f t="shared" si="63"/>
        <v>-0.21338056912065451</v>
      </c>
    </row>
    <row r="88" spans="1:16" ht="20.100000000000001" customHeight="1" x14ac:dyDescent="0.25">
      <c r="A88" s="308" t="s">
        <v>210</v>
      </c>
      <c r="B88">
        <v>77.760000000000005</v>
      </c>
      <c r="C88">
        <v>87.17</v>
      </c>
      <c r="D88" s="247">
        <f t="shared" si="38"/>
        <v>4.7540151742099593E-3</v>
      </c>
      <c r="E88" s="215">
        <f t="shared" si="39"/>
        <v>5.1302121649059833E-3</v>
      </c>
      <c r="F88" s="52">
        <f t="shared" si="34"/>
        <v>0.12101337448559665</v>
      </c>
      <c r="H88" s="19">
        <v>42.670999999999999</v>
      </c>
      <c r="I88" s="140">
        <v>42.579000000000001</v>
      </c>
      <c r="J88" s="214">
        <f t="shared" si="40"/>
        <v>3.1989553672595082E-3</v>
      </c>
      <c r="K88" s="215">
        <f t="shared" si="41"/>
        <v>3.0055038434718294E-3</v>
      </c>
      <c r="L88" s="52">
        <f t="shared" si="61"/>
        <v>-2.1560310280986793E-3</v>
      </c>
      <c r="N88" s="40">
        <f t="shared" si="62"/>
        <v>5.4875257201646086</v>
      </c>
      <c r="O88" s="143">
        <f t="shared" si="60"/>
        <v>4.8845933233910745</v>
      </c>
      <c r="P88" s="52">
        <f t="shared" si="63"/>
        <v>-0.10987327030796094</v>
      </c>
    </row>
    <row r="89" spans="1:16" ht="20.100000000000001" customHeight="1" x14ac:dyDescent="0.25">
      <c r="A89" s="308" t="s">
        <v>206</v>
      </c>
      <c r="B89">
        <v>67.05</v>
      </c>
      <c r="C89">
        <v>51.569999999999993</v>
      </c>
      <c r="D89" s="247">
        <f t="shared" si="38"/>
        <v>4.0992376212805777E-3</v>
      </c>
      <c r="E89" s="215">
        <f t="shared" si="39"/>
        <v>3.0350469352323222E-3</v>
      </c>
      <c r="F89" s="52">
        <f t="shared" si="34"/>
        <v>-0.23087248322147658</v>
      </c>
      <c r="H89" s="19">
        <v>44.636000000000003</v>
      </c>
      <c r="I89" s="140">
        <v>42.040999999999997</v>
      </c>
      <c r="J89" s="214">
        <f t="shared" si="40"/>
        <v>3.3462672956573649E-3</v>
      </c>
      <c r="K89" s="215">
        <f t="shared" si="41"/>
        <v>2.9675282905516605E-3</v>
      </c>
      <c r="L89" s="52">
        <f t="shared" si="61"/>
        <v>-5.8136929832422392E-2</v>
      </c>
      <c r="N89" s="40">
        <f t="shared" si="62"/>
        <v>6.6571215510812829</v>
      </c>
      <c r="O89" s="143">
        <f t="shared" si="60"/>
        <v>8.1522202831103368</v>
      </c>
      <c r="P89" s="52">
        <f t="shared" si="63"/>
        <v>0.22458636522660647</v>
      </c>
    </row>
    <row r="90" spans="1:16" ht="20.100000000000001" customHeight="1" x14ac:dyDescent="0.25">
      <c r="A90" s="308" t="s">
        <v>199</v>
      </c>
      <c r="B90">
        <v>35.89</v>
      </c>
      <c r="C90">
        <v>54.790000000000006</v>
      </c>
      <c r="D90" s="247">
        <f t="shared" si="38"/>
        <v>2.1942078781172253E-3</v>
      </c>
      <c r="E90" s="215">
        <f t="shared" si="39"/>
        <v>3.2245534531971879E-3</v>
      </c>
      <c r="F90" s="52">
        <f t="shared" si="34"/>
        <v>0.52660908331011436</v>
      </c>
      <c r="H90" s="19">
        <v>37.292000000000002</v>
      </c>
      <c r="I90" s="140">
        <v>40.347999999999999</v>
      </c>
      <c r="J90" s="214">
        <f t="shared" si="40"/>
        <v>2.7957030197520937E-3</v>
      </c>
      <c r="K90" s="215">
        <f t="shared" si="41"/>
        <v>2.8480252959534364E-3</v>
      </c>
      <c r="L90" s="52">
        <f t="shared" si="61"/>
        <v>8.1947870857020197E-2</v>
      </c>
      <c r="N90" s="40">
        <f t="shared" si="62"/>
        <v>10.390638060741153</v>
      </c>
      <c r="O90" s="143">
        <f t="shared" si="60"/>
        <v>7.3641175396970233</v>
      </c>
      <c r="P90" s="52">
        <f t="shared" si="63"/>
        <v>-0.29127378928529934</v>
      </c>
    </row>
    <row r="91" spans="1:16" ht="20.100000000000001" customHeight="1" x14ac:dyDescent="0.25">
      <c r="A91" s="308" t="s">
        <v>221</v>
      </c>
      <c r="B91">
        <v>55.83</v>
      </c>
      <c r="C91">
        <v>53.71</v>
      </c>
      <c r="D91" s="247">
        <f t="shared" si="38"/>
        <v>3.4132801848783694E-3</v>
      </c>
      <c r="E91" s="215">
        <f t="shared" si="39"/>
        <v>3.1609922608363014E-3</v>
      </c>
      <c r="F91" s="52">
        <f t="shared" si="34"/>
        <v>-3.7972416263657487E-2</v>
      </c>
      <c r="H91" s="19">
        <v>44.724000000000004</v>
      </c>
      <c r="I91" s="140">
        <v>39.307000000000002</v>
      </c>
      <c r="J91" s="214">
        <f t="shared" si="40"/>
        <v>3.3528644710767094E-3</v>
      </c>
      <c r="K91" s="215">
        <f t="shared" si="41"/>
        <v>2.7745447186487988E-3</v>
      </c>
      <c r="L91" s="52">
        <f t="shared" si="61"/>
        <v>-0.12112065110455239</v>
      </c>
      <c r="N91" s="40">
        <f t="shared" ref="N91:N94" si="64">(H91/B91)*10</f>
        <v>8.0107469102633004</v>
      </c>
      <c r="O91" s="143">
        <f t="shared" ref="O91:O94" si="65">(I91/C91)*10</f>
        <v>7.3183764662074102</v>
      </c>
      <c r="P91" s="52">
        <f t="shared" ref="P91:P94" si="66">(O91-N91)/N91</f>
        <v>-8.6430198308828241E-2</v>
      </c>
    </row>
    <row r="92" spans="1:16" ht="20.100000000000001" customHeight="1" x14ac:dyDescent="0.25">
      <c r="A92" s="308" t="s">
        <v>233</v>
      </c>
      <c r="B92">
        <v>1.04</v>
      </c>
      <c r="C92">
        <v>78.260000000000005</v>
      </c>
      <c r="D92" s="247">
        <f t="shared" si="38"/>
        <v>6.3582507474001517E-5</v>
      </c>
      <c r="E92" s="215">
        <f t="shared" si="39"/>
        <v>4.6058323279286719E-3</v>
      </c>
      <c r="F92" s="52">
        <f t="shared" si="34"/>
        <v>74.25</v>
      </c>
      <c r="H92" s="19">
        <v>1.125</v>
      </c>
      <c r="I92" s="140">
        <v>38.892000000000003</v>
      </c>
      <c r="J92" s="214">
        <f t="shared" si="40"/>
        <v>8.433889030411631E-5</v>
      </c>
      <c r="K92" s="215">
        <f t="shared" si="41"/>
        <v>2.7452513088683716E-3</v>
      </c>
      <c r="L92" s="52">
        <f t="shared" si="61"/>
        <v>33.570666666666668</v>
      </c>
      <c r="N92" s="40">
        <f t="shared" si="64"/>
        <v>10.817307692307692</v>
      </c>
      <c r="O92" s="143">
        <f t="shared" si="65"/>
        <v>4.9695885509839002</v>
      </c>
      <c r="P92" s="52">
        <f t="shared" si="66"/>
        <v>-0.54058914728682161</v>
      </c>
    </row>
    <row r="93" spans="1:16" ht="20.100000000000001" customHeight="1" x14ac:dyDescent="0.25">
      <c r="A93" s="308" t="s">
        <v>204</v>
      </c>
      <c r="B93">
        <v>32.630000000000003</v>
      </c>
      <c r="C93">
        <v>52.65</v>
      </c>
      <c r="D93" s="247">
        <f t="shared" si="38"/>
        <v>1.9949011719967978E-3</v>
      </c>
      <c r="E93" s="215">
        <f t="shared" si="39"/>
        <v>3.0986081275932091E-3</v>
      </c>
      <c r="F93" s="52">
        <f t="shared" si="34"/>
        <v>0.61354581673306752</v>
      </c>
      <c r="H93" s="19">
        <v>21.327999999999999</v>
      </c>
      <c r="I93" s="140">
        <v>35.122</v>
      </c>
      <c r="J93" s="214">
        <f t="shared" si="40"/>
        <v>1.59891542436106E-3</v>
      </c>
      <c r="K93" s="215">
        <f t="shared" si="41"/>
        <v>2.479140092308828E-3</v>
      </c>
      <c r="L93" s="52">
        <f t="shared" si="61"/>
        <v>0.64675543885971498</v>
      </c>
      <c r="N93" s="40">
        <f t="shared" si="64"/>
        <v>6.5363162733680653</v>
      </c>
      <c r="O93" s="143">
        <f t="shared" si="65"/>
        <v>6.670845204178538</v>
      </c>
      <c r="P93" s="52">
        <f t="shared" si="66"/>
        <v>2.0581765811823537E-2</v>
      </c>
    </row>
    <row r="94" spans="1:16" ht="20.100000000000001" customHeight="1" x14ac:dyDescent="0.25">
      <c r="A94" s="308" t="s">
        <v>218</v>
      </c>
      <c r="B94">
        <v>42.169999999999995</v>
      </c>
      <c r="C94">
        <v>70.460000000000008</v>
      </c>
      <c r="D94" s="247">
        <f t="shared" si="38"/>
        <v>2.5781484040179265E-3</v>
      </c>
      <c r="E94" s="215">
        <f t="shared" si="39"/>
        <v>4.1467792719889372E-3</v>
      </c>
      <c r="F94" s="52">
        <f t="shared" si="34"/>
        <v>0.67085605880958066</v>
      </c>
      <c r="H94" s="19">
        <v>20.853999999999999</v>
      </c>
      <c r="I94" s="140">
        <v>34.581000000000003</v>
      </c>
      <c r="J94" s="214">
        <f t="shared" si="40"/>
        <v>1.5633806385795923E-3</v>
      </c>
      <c r="K94" s="215">
        <f t="shared" ref="K94" si="67">I94/$I$96</f>
        <v>2.4409527797998858E-3</v>
      </c>
      <c r="L94" s="52">
        <f t="shared" si="61"/>
        <v>0.65824302292126236</v>
      </c>
      <c r="N94" s="40">
        <f t="shared" si="64"/>
        <v>4.9452217216030361</v>
      </c>
      <c r="O94" s="143">
        <f t="shared" si="65"/>
        <v>4.9078910019869424</v>
      </c>
      <c r="P94" s="52">
        <f t="shared" si="66"/>
        <v>-7.5488464860970104E-3</v>
      </c>
    </row>
    <row r="95" spans="1:16" ht="20.100000000000001" customHeight="1" thickBot="1" x14ac:dyDescent="0.3">
      <c r="A95" s="8" t="s">
        <v>17</v>
      </c>
      <c r="B95" s="19">
        <f>B96-SUM(B68:B94)</f>
        <v>785.9199999999928</v>
      </c>
      <c r="C95" s="142">
        <f>C96-SUM(C68:C94)</f>
        <v>450.49999999999636</v>
      </c>
      <c r="D95" s="247">
        <f t="shared" si="38"/>
        <v>4.8048811801891161E-2</v>
      </c>
      <c r="E95" s="215">
        <f t="shared" si="39"/>
        <v>2.6513256628313948E-2</v>
      </c>
      <c r="F95" s="52">
        <f>(C95-B95)/B95</f>
        <v>-0.42678644136807753</v>
      </c>
      <c r="H95" s="19">
        <f>H96-SUM(H68:H94)</f>
        <v>653.46699999999691</v>
      </c>
      <c r="I95" s="142">
        <f>I96-SUM(I68:I94)</f>
        <v>346.24200000000201</v>
      </c>
      <c r="J95" s="214">
        <f t="shared" si="40"/>
        <v>4.8989050338097521E-2</v>
      </c>
      <c r="K95" s="215">
        <f t="shared" si="41"/>
        <v>2.4440021178782478E-2</v>
      </c>
      <c r="L95" s="52">
        <f>(I95-H95)/H95</f>
        <v>-0.47014615887259242</v>
      </c>
      <c r="N95" s="40">
        <f t="shared" si="36"/>
        <v>8.3146757939739775</v>
      </c>
      <c r="O95" s="143">
        <f t="shared" si="37"/>
        <v>7.6857269700334028</v>
      </c>
      <c r="P95" s="52">
        <f>(O95-N95)/N95</f>
        <v>-7.564321682829804E-2</v>
      </c>
    </row>
    <row r="96" spans="1:16" ht="26.25" customHeight="1" thickBot="1" x14ac:dyDescent="0.3">
      <c r="A96" s="12" t="s">
        <v>18</v>
      </c>
      <c r="B96" s="17">
        <v>16356.699999999992</v>
      </c>
      <c r="C96" s="145">
        <v>16991.499999999996</v>
      </c>
      <c r="D96" s="243">
        <f>SUM(D68:D95)</f>
        <v>1.0000000000000002</v>
      </c>
      <c r="E96" s="244">
        <f>SUM(E68:E95)</f>
        <v>1</v>
      </c>
      <c r="F96" s="57">
        <f>(C96-B96)/B96</f>
        <v>3.8809784369708132E-2</v>
      </c>
      <c r="G96" s="1"/>
      <c r="H96" s="17">
        <v>13339.041999999998</v>
      </c>
      <c r="I96" s="145">
        <v>14167.009000000002</v>
      </c>
      <c r="J96" s="255">
        <f t="shared" si="40"/>
        <v>1</v>
      </c>
      <c r="K96" s="244">
        <f t="shared" si="41"/>
        <v>1</v>
      </c>
      <c r="L96" s="57">
        <f>(I96-H96)/H96</f>
        <v>6.2070949323047665E-2</v>
      </c>
      <c r="M96" s="1"/>
      <c r="N96" s="37">
        <f t="shared" si="36"/>
        <v>8.1550936313559603</v>
      </c>
      <c r="O96" s="150">
        <f t="shared" si="37"/>
        <v>8.337703557661186</v>
      </c>
      <c r="P96" s="57">
        <f>(O96-N96)/N96</f>
        <v>2.2392131171014257E-2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31 J28:P31 F33:G33 J33:P33 D90:E90 D89:E89 D82:E83 D81:E81 D85:E88 D84:E84 D80:F80 D79:E79 D78:F78 D77:E7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K7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142</v>
      </c>
    </row>
    <row r="2" spans="1:18" ht="15.75" thickBot="1" x14ac:dyDescent="0.3"/>
    <row r="3" spans="1:18" x14ac:dyDescent="0.25">
      <c r="A3" s="334" t="s">
        <v>16</v>
      </c>
      <c r="B3" s="322"/>
      <c r="C3" s="322"/>
      <c r="D3" s="349" t="s">
        <v>1</v>
      </c>
      <c r="E3" s="347"/>
      <c r="F3" s="349" t="s">
        <v>104</v>
      </c>
      <c r="G3" s="347"/>
      <c r="H3" s="130" t="s">
        <v>0</v>
      </c>
      <c r="J3" s="351" t="s">
        <v>19</v>
      </c>
      <c r="K3" s="347"/>
      <c r="L3" s="345" t="s">
        <v>104</v>
      </c>
      <c r="M3" s="346"/>
      <c r="N3" s="130" t="s">
        <v>0</v>
      </c>
      <c r="P3" s="357" t="s">
        <v>22</v>
      </c>
      <c r="Q3" s="347"/>
      <c r="R3" s="130" t="s">
        <v>0</v>
      </c>
    </row>
    <row r="4" spans="1:18" x14ac:dyDescent="0.25">
      <c r="A4" s="348"/>
      <c r="B4" s="323"/>
      <c r="C4" s="323"/>
      <c r="D4" s="352" t="s">
        <v>147</v>
      </c>
      <c r="E4" s="354"/>
      <c r="F4" s="352" t="str">
        <f>D4</f>
        <v>jan-fev</v>
      </c>
      <c r="G4" s="354"/>
      <c r="H4" s="131" t="s">
        <v>158</v>
      </c>
      <c r="J4" s="355" t="str">
        <f>D4</f>
        <v>jan-fev</v>
      </c>
      <c r="K4" s="354"/>
      <c r="L4" s="356" t="str">
        <f>D4</f>
        <v>jan-fev</v>
      </c>
      <c r="M4" s="344"/>
      <c r="N4" s="131" t="str">
        <f>H4</f>
        <v>2024/2023</v>
      </c>
      <c r="P4" s="355" t="str">
        <f>D4</f>
        <v>jan-fev</v>
      </c>
      <c r="Q4" s="353"/>
      <c r="R4" s="131" t="str">
        <f>N4</f>
        <v>2024/2023</v>
      </c>
    </row>
    <row r="5" spans="1:18" ht="19.5" customHeight="1" thickBot="1" x14ac:dyDescent="0.3">
      <c r="A5" s="335"/>
      <c r="B5" s="358"/>
      <c r="C5" s="358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2059.4699999999998</v>
      </c>
      <c r="E6" s="147">
        <v>2211.16</v>
      </c>
      <c r="F6" s="247">
        <f>D6/D8</f>
        <v>0.6409105761899575</v>
      </c>
      <c r="G6" s="246">
        <f>E6/E8</f>
        <v>0.53922840559918062</v>
      </c>
      <c r="H6" s="165">
        <f>(E6-D6)/D6</f>
        <v>7.3654872370075827E-2</v>
      </c>
      <c r="I6" s="1"/>
      <c r="J6" s="19">
        <v>938.18500000000006</v>
      </c>
      <c r="K6" s="147">
        <v>1040.1260000000002</v>
      </c>
      <c r="L6" s="247">
        <f>J6/J8</f>
        <v>0.35305471344233474</v>
      </c>
      <c r="M6" s="246">
        <f>K6/K8</f>
        <v>0.42448023794132439</v>
      </c>
      <c r="N6" s="165">
        <f>(K6-J6)/J6</f>
        <v>0.10865767412610534</v>
      </c>
      <c r="P6" s="27">
        <f t="shared" ref="P6:Q8" si="0">(J6/D6)*10</f>
        <v>4.5554681544280822</v>
      </c>
      <c r="Q6" s="152">
        <f t="shared" si="0"/>
        <v>4.7039834295121121</v>
      </c>
      <c r="R6" s="165">
        <f>(Q6-P6)/P6</f>
        <v>3.2601539523367681E-2</v>
      </c>
    </row>
    <row r="7" spans="1:18" ht="24" customHeight="1" thickBot="1" x14ac:dyDescent="0.3">
      <c r="A7" s="161" t="s">
        <v>21</v>
      </c>
      <c r="B7" s="1"/>
      <c r="C7" s="1"/>
      <c r="D7" s="117">
        <v>1153.8800000000001</v>
      </c>
      <c r="E7" s="140">
        <v>1889.4399999999998</v>
      </c>
      <c r="F7" s="247">
        <f>D7/D8</f>
        <v>0.3590894238100425</v>
      </c>
      <c r="G7" s="215">
        <f>E7/E8</f>
        <v>0.46077159440081938</v>
      </c>
      <c r="H7" s="55">
        <f t="shared" ref="H7:H8" si="1">(E7-D7)/D7</f>
        <v>0.63746663431205985</v>
      </c>
      <c r="J7" s="19">
        <v>1719.1510000000003</v>
      </c>
      <c r="K7" s="140">
        <v>1410.2260000000001</v>
      </c>
      <c r="L7" s="247">
        <f>J7/J8</f>
        <v>0.64694528655766537</v>
      </c>
      <c r="M7" s="215">
        <f>K7/K8</f>
        <v>0.57551976205867561</v>
      </c>
      <c r="N7" s="102">
        <f t="shared" ref="N7:N8" si="2">(K7-J7)/J7</f>
        <v>-0.17969625704781031</v>
      </c>
      <c r="P7" s="27">
        <f t="shared" si="0"/>
        <v>14.898871633098763</v>
      </c>
      <c r="Q7" s="152">
        <f t="shared" si="0"/>
        <v>7.4637247014988581</v>
      </c>
      <c r="R7" s="102">
        <f t="shared" ref="R7:R8" si="3">(Q7-P7)/P7</f>
        <v>-0.49904094180409386</v>
      </c>
    </row>
    <row r="8" spans="1:18" ht="26.25" customHeight="1" thickBot="1" x14ac:dyDescent="0.3">
      <c r="A8" s="12" t="s">
        <v>12</v>
      </c>
      <c r="B8" s="162"/>
      <c r="C8" s="162"/>
      <c r="D8" s="163">
        <v>3213.35</v>
      </c>
      <c r="E8" s="145">
        <v>4100.5999999999995</v>
      </c>
      <c r="F8" s="243">
        <f>SUM(F6:F7)</f>
        <v>1</v>
      </c>
      <c r="G8" s="244">
        <f>SUM(G6:G7)</f>
        <v>1</v>
      </c>
      <c r="H8" s="164">
        <f t="shared" si="1"/>
        <v>0.2761137131031477</v>
      </c>
      <c r="I8" s="1"/>
      <c r="J8" s="17">
        <v>2657.3360000000002</v>
      </c>
      <c r="K8" s="145">
        <v>2450.3520000000003</v>
      </c>
      <c r="L8" s="243">
        <f>SUM(L6:L7)</f>
        <v>1</v>
      </c>
      <c r="M8" s="244">
        <f>SUM(M6:M7)</f>
        <v>1</v>
      </c>
      <c r="N8" s="164">
        <f t="shared" si="2"/>
        <v>-7.7891542507232778E-2</v>
      </c>
      <c r="O8" s="1"/>
      <c r="P8" s="29">
        <f t="shared" si="0"/>
        <v>8.2696749498187252</v>
      </c>
      <c r="Q8" s="146">
        <f t="shared" si="0"/>
        <v>5.9755938155391908</v>
      </c>
      <c r="R8" s="164">
        <f t="shared" si="3"/>
        <v>-0.27740886409686777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topLeftCell="A18" workbookViewId="0">
      <selection activeCell="P93" sqref="P93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143</v>
      </c>
    </row>
    <row r="3" spans="1:16" ht="8.25" customHeight="1" thickBot="1" x14ac:dyDescent="0.3"/>
    <row r="4" spans="1:16" x14ac:dyDescent="0.25">
      <c r="A4" s="361" t="s">
        <v>3</v>
      </c>
      <c r="B4" s="349" t="s">
        <v>1</v>
      </c>
      <c r="C4" s="347"/>
      <c r="D4" s="349" t="s">
        <v>104</v>
      </c>
      <c r="E4" s="347"/>
      <c r="F4" s="130" t="s">
        <v>0</v>
      </c>
      <c r="H4" s="359" t="s">
        <v>19</v>
      </c>
      <c r="I4" s="360"/>
      <c r="J4" s="349" t="s">
        <v>104</v>
      </c>
      <c r="K4" s="350"/>
      <c r="L4" s="130" t="s">
        <v>0</v>
      </c>
      <c r="N4" s="357" t="s">
        <v>22</v>
      </c>
      <c r="O4" s="347"/>
      <c r="P4" s="130" t="s">
        <v>0</v>
      </c>
    </row>
    <row r="5" spans="1:16" x14ac:dyDescent="0.25">
      <c r="A5" s="362"/>
      <c r="B5" s="352" t="s">
        <v>147</v>
      </c>
      <c r="C5" s="354"/>
      <c r="D5" s="352" t="str">
        <f>B5</f>
        <v>jan-fev</v>
      </c>
      <c r="E5" s="354"/>
      <c r="F5" s="131" t="s">
        <v>158</v>
      </c>
      <c r="H5" s="355" t="str">
        <f>B5</f>
        <v>jan-fev</v>
      </c>
      <c r="I5" s="354"/>
      <c r="J5" s="352" t="str">
        <f>B5</f>
        <v>jan-fev</v>
      </c>
      <c r="K5" s="353"/>
      <c r="L5" s="131" t="str">
        <f>F5</f>
        <v>2024/2023</v>
      </c>
      <c r="N5" s="355" t="str">
        <f>B5</f>
        <v>jan-fev</v>
      </c>
      <c r="O5" s="353"/>
      <c r="P5" s="131" t="str">
        <f>L5</f>
        <v>2024/2023</v>
      </c>
    </row>
    <row r="6" spans="1:16" ht="19.5" customHeight="1" thickBot="1" x14ac:dyDescent="0.3">
      <c r="A6" s="363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159</v>
      </c>
      <c r="B7" s="39">
        <v>924.9</v>
      </c>
      <c r="C7" s="147">
        <v>1074.1300000000001</v>
      </c>
      <c r="D7" s="247">
        <f>B7/$B$33</f>
        <v>4.6389084496445972E-2</v>
      </c>
      <c r="E7" s="246">
        <f t="shared" ref="E7:E32" si="0">C7/$C$33</f>
        <v>0.2619445934741258</v>
      </c>
      <c r="F7" s="52">
        <f>(C7-B7)/B7</f>
        <v>0.16134717266731552</v>
      </c>
      <c r="H7" s="39">
        <v>334.13400000000001</v>
      </c>
      <c r="I7" s="147">
        <v>420.94099999999992</v>
      </c>
      <c r="J7" s="247">
        <f>H7/$H$33</f>
        <v>0.1257402150123281</v>
      </c>
      <c r="K7" s="246">
        <f>I7/$I$33</f>
        <v>0.17178797168733301</v>
      </c>
      <c r="L7" s="52">
        <f>(I7-H7)/H7</f>
        <v>0.25979696768362365</v>
      </c>
      <c r="N7" s="27">
        <f t="shared" ref="N7:N33" si="1">(H7/B7)*10</f>
        <v>3.6126500162179696</v>
      </c>
      <c r="O7" s="151">
        <f t="shared" ref="O7:O32" si="2">(I7/C7)*10</f>
        <v>3.9189018089058107</v>
      </c>
      <c r="P7" s="61">
        <f>(O7-N7)/N7</f>
        <v>8.4772062423154881E-2</v>
      </c>
    </row>
    <row r="8" spans="1:16" ht="20.100000000000001" customHeight="1" x14ac:dyDescent="0.25">
      <c r="A8" s="8" t="s">
        <v>160</v>
      </c>
      <c r="B8" s="19">
        <v>429.49</v>
      </c>
      <c r="C8" s="140">
        <v>368.67999999999995</v>
      </c>
      <c r="D8" s="247">
        <f t="shared" ref="D8:D32" si="3">B8/$B$33</f>
        <v>2.1541407612043012E-2</v>
      </c>
      <c r="E8" s="215">
        <f t="shared" si="0"/>
        <v>8.9908793835048531E-2</v>
      </c>
      <c r="F8" s="52">
        <f t="shared" ref="F8:F28" si="4">(C8-B8)/B8</f>
        <v>-0.14158653286456044</v>
      </c>
      <c r="H8" s="19">
        <v>1043.3890000000001</v>
      </c>
      <c r="I8" s="140">
        <v>379.79700000000003</v>
      </c>
      <c r="J8" s="247">
        <f t="shared" ref="J8:J32" si="5">H8/$H$33</f>
        <v>0.39264473894155644</v>
      </c>
      <c r="K8" s="215">
        <f t="shared" ref="K8:K32" si="6">I8/$I$33</f>
        <v>0.15499691472898583</v>
      </c>
      <c r="L8" s="52">
        <f t="shared" ref="L8:L33" si="7">(I8-H8)/H8</f>
        <v>-0.63599673755425834</v>
      </c>
      <c r="N8" s="27">
        <f t="shared" si="1"/>
        <v>24.293673892290858</v>
      </c>
      <c r="O8" s="152">
        <f t="shared" si="2"/>
        <v>10.301535206683305</v>
      </c>
      <c r="P8" s="52">
        <f t="shared" ref="P8:P69" si="8">(O8-N8)/N8</f>
        <v>-0.57595811764179883</v>
      </c>
    </row>
    <row r="9" spans="1:16" ht="20.100000000000001" customHeight="1" x14ac:dyDescent="0.25">
      <c r="A9" s="8" t="s">
        <v>162</v>
      </c>
      <c r="B9" s="19">
        <v>145.80000000000001</v>
      </c>
      <c r="C9" s="140">
        <v>514.87</v>
      </c>
      <c r="D9" s="247">
        <f t="shared" si="3"/>
        <v>7.3127132874708876E-3</v>
      </c>
      <c r="E9" s="215">
        <f t="shared" si="0"/>
        <v>0.12555967419402039</v>
      </c>
      <c r="F9" s="52">
        <f t="shared" si="4"/>
        <v>2.5313443072702331</v>
      </c>
      <c r="H9" s="19">
        <v>175.928</v>
      </c>
      <c r="I9" s="140">
        <v>345.20500000000004</v>
      </c>
      <c r="J9" s="247">
        <f t="shared" si="5"/>
        <v>6.6204650070597004E-2</v>
      </c>
      <c r="K9" s="215">
        <f t="shared" si="6"/>
        <v>0.14087975931621249</v>
      </c>
      <c r="L9" s="52">
        <f t="shared" si="7"/>
        <v>0.96219476149333849</v>
      </c>
      <c r="N9" s="27">
        <f t="shared" si="1"/>
        <v>12.066392318244167</v>
      </c>
      <c r="O9" s="152">
        <f t="shared" si="2"/>
        <v>6.7047021578262473</v>
      </c>
      <c r="P9" s="52">
        <f t="shared" si="8"/>
        <v>-0.44434906631629584</v>
      </c>
    </row>
    <row r="10" spans="1:16" ht="20.100000000000001" customHeight="1" x14ac:dyDescent="0.25">
      <c r="A10" s="8" t="s">
        <v>181</v>
      </c>
      <c r="B10" s="19">
        <v>247.86</v>
      </c>
      <c r="C10" s="140">
        <v>447.05</v>
      </c>
      <c r="D10" s="247">
        <f t="shared" si="3"/>
        <v>1.2431612588700508E-2</v>
      </c>
      <c r="E10" s="215">
        <f t="shared" si="0"/>
        <v>0.10902063112715214</v>
      </c>
      <c r="F10" s="52">
        <f t="shared" si="4"/>
        <v>0.80363915113370443</v>
      </c>
      <c r="H10" s="19">
        <v>205.12100000000001</v>
      </c>
      <c r="I10" s="140">
        <v>276.11099999999999</v>
      </c>
      <c r="J10" s="247">
        <f t="shared" si="5"/>
        <v>7.7190464435058254E-2</v>
      </c>
      <c r="K10" s="215">
        <f t="shared" si="6"/>
        <v>0.1126821779075006</v>
      </c>
      <c r="L10" s="52">
        <f t="shared" si="7"/>
        <v>0.3460884063552731</v>
      </c>
      <c r="N10" s="27">
        <f t="shared" si="1"/>
        <v>8.2756798192528045</v>
      </c>
      <c r="O10" s="152">
        <f t="shared" si="2"/>
        <v>6.17628900570406</v>
      </c>
      <c r="P10" s="52">
        <f t="shared" si="8"/>
        <v>-0.25368197651444357</v>
      </c>
    </row>
    <row r="11" spans="1:16" ht="20.100000000000001" customHeight="1" x14ac:dyDescent="0.25">
      <c r="A11" s="8" t="s">
        <v>165</v>
      </c>
      <c r="B11" s="19">
        <v>553.75</v>
      </c>
      <c r="C11" s="140">
        <v>421.32</v>
      </c>
      <c r="D11" s="247">
        <f t="shared" si="3"/>
        <v>2.7773765315068612E-2</v>
      </c>
      <c r="E11" s="215">
        <f t="shared" si="0"/>
        <v>0.10274593961859241</v>
      </c>
      <c r="F11" s="52">
        <f t="shared" si="4"/>
        <v>-0.23915124153498873</v>
      </c>
      <c r="H11" s="19">
        <v>236.32100000000003</v>
      </c>
      <c r="I11" s="140">
        <v>218.66900000000001</v>
      </c>
      <c r="J11" s="247">
        <f t="shared" si="5"/>
        <v>8.8931546481137491E-2</v>
      </c>
      <c r="K11" s="215">
        <f t="shared" si="6"/>
        <v>8.9239831665001573E-2</v>
      </c>
      <c r="L11" s="52">
        <f t="shared" si="7"/>
        <v>-7.4695012292602073E-2</v>
      </c>
      <c r="N11" s="27">
        <f t="shared" si="1"/>
        <v>4.2676478555304751</v>
      </c>
      <c r="O11" s="152">
        <f t="shared" si="2"/>
        <v>5.1900930409190167</v>
      </c>
      <c r="P11" s="52">
        <f t="shared" si="8"/>
        <v>0.21614838351602472</v>
      </c>
    </row>
    <row r="12" spans="1:16" ht="20.100000000000001" customHeight="1" x14ac:dyDescent="0.25">
      <c r="A12" s="8" t="s">
        <v>176</v>
      </c>
      <c r="B12" s="19">
        <v>54.84</v>
      </c>
      <c r="C12" s="140">
        <v>54.690000000000005</v>
      </c>
      <c r="D12" s="247">
        <f t="shared" si="3"/>
        <v>2.7505431871392557E-3</v>
      </c>
      <c r="E12" s="215">
        <f t="shared" si="0"/>
        <v>1.3337072623518513E-2</v>
      </c>
      <c r="F12" s="52">
        <f t="shared" si="4"/>
        <v>-2.7352297592997551E-3</v>
      </c>
      <c r="H12" s="19">
        <v>122.91499999999999</v>
      </c>
      <c r="I12" s="140">
        <v>132.316</v>
      </c>
      <c r="J12" s="247">
        <f t="shared" si="5"/>
        <v>4.6254971144032958E-2</v>
      </c>
      <c r="K12" s="215">
        <f t="shared" si="6"/>
        <v>5.3998772421268437E-2</v>
      </c>
      <c r="L12" s="52">
        <f t="shared" si="7"/>
        <v>7.6483748932188997E-2</v>
      </c>
      <c r="N12" s="27">
        <f t="shared" si="1"/>
        <v>22.413384390955503</v>
      </c>
      <c r="O12" s="152">
        <f t="shared" si="2"/>
        <v>24.193819711098921</v>
      </c>
      <c r="P12" s="52">
        <f t="shared" si="8"/>
        <v>7.9436255100406847E-2</v>
      </c>
    </row>
    <row r="13" spans="1:16" ht="20.100000000000001" customHeight="1" x14ac:dyDescent="0.25">
      <c r="A13" s="8" t="s">
        <v>170</v>
      </c>
      <c r="B13" s="19">
        <v>42.49</v>
      </c>
      <c r="C13" s="140">
        <v>216.47</v>
      </c>
      <c r="D13" s="247">
        <f t="shared" si="3"/>
        <v>2.1311192564104115E-3</v>
      </c>
      <c r="E13" s="215">
        <f t="shared" si="0"/>
        <v>5.2789835633809692E-2</v>
      </c>
      <c r="F13" s="52">
        <f t="shared" si="4"/>
        <v>4.0946104965874319</v>
      </c>
      <c r="H13" s="19">
        <v>46.198</v>
      </c>
      <c r="I13" s="140">
        <v>99.116</v>
      </c>
      <c r="J13" s="247">
        <f t="shared" si="5"/>
        <v>1.7385080396306672E-2</v>
      </c>
      <c r="K13" s="215">
        <f t="shared" si="6"/>
        <v>4.0449698655540087E-2</v>
      </c>
      <c r="L13" s="52">
        <f t="shared" si="7"/>
        <v>1.1454608424607127</v>
      </c>
      <c r="N13" s="27">
        <f t="shared" si="1"/>
        <v>10.872675923746764</v>
      </c>
      <c r="O13" s="152">
        <f t="shared" si="2"/>
        <v>4.5787407030997365</v>
      </c>
      <c r="P13" s="52">
        <f t="shared" si="8"/>
        <v>-0.5788763745731248</v>
      </c>
    </row>
    <row r="14" spans="1:16" ht="20.100000000000001" customHeight="1" x14ac:dyDescent="0.25">
      <c r="A14" s="8" t="s">
        <v>164</v>
      </c>
      <c r="B14" s="19">
        <v>33.200000000000003</v>
      </c>
      <c r="C14" s="140">
        <v>137.88999999999999</v>
      </c>
      <c r="D14" s="247">
        <f t="shared" si="3"/>
        <v>1.6651720243074997E-3</v>
      </c>
      <c r="E14" s="215">
        <f t="shared" si="0"/>
        <v>3.3626786323952593E-2</v>
      </c>
      <c r="F14" s="52">
        <f t="shared" si="4"/>
        <v>3.1533132530120476</v>
      </c>
      <c r="H14" s="19">
        <v>24.675999999999998</v>
      </c>
      <c r="I14" s="140">
        <v>62.326999999999998</v>
      </c>
      <c r="J14" s="247">
        <f t="shared" si="5"/>
        <v>9.2859916849054817E-3</v>
      </c>
      <c r="K14" s="215">
        <f t="shared" si="6"/>
        <v>2.5435937367365987E-2</v>
      </c>
      <c r="L14" s="52">
        <f t="shared" si="7"/>
        <v>1.5258145566542389</v>
      </c>
      <c r="N14" s="27">
        <f t="shared" si="1"/>
        <v>7.4325301204819265</v>
      </c>
      <c r="O14" s="152">
        <f t="shared" si="2"/>
        <v>4.5200522155341218</v>
      </c>
      <c r="P14" s="52">
        <f t="shared" si="8"/>
        <v>-0.39185551322851003</v>
      </c>
    </row>
    <row r="15" spans="1:16" ht="20.100000000000001" customHeight="1" x14ac:dyDescent="0.25">
      <c r="A15" s="8" t="s">
        <v>173</v>
      </c>
      <c r="B15" s="19">
        <v>1.21</v>
      </c>
      <c r="C15" s="140">
        <v>90.210000000000008</v>
      </c>
      <c r="D15" s="247">
        <f t="shared" si="3"/>
        <v>6.0688498476267302E-5</v>
      </c>
      <c r="E15" s="215">
        <f t="shared" si="0"/>
        <v>2.1999219626396144E-2</v>
      </c>
      <c r="F15" s="52">
        <f t="shared" si="4"/>
        <v>73.55371900826448</v>
      </c>
      <c r="H15" s="19">
        <v>1.3090000000000002</v>
      </c>
      <c r="I15" s="140">
        <v>62.285000000000004</v>
      </c>
      <c r="J15" s="247">
        <f t="shared" si="5"/>
        <v>4.9259860251018304E-4</v>
      </c>
      <c r="K15" s="215">
        <f t="shared" si="6"/>
        <v>2.5418796972843077E-2</v>
      </c>
      <c r="L15" s="52">
        <f t="shared" si="7"/>
        <v>46.582123758594349</v>
      </c>
      <c r="N15" s="27">
        <f t="shared" si="1"/>
        <v>10.81818181818182</v>
      </c>
      <c r="O15" s="152">
        <f t="shared" si="2"/>
        <v>6.9044451834608136</v>
      </c>
      <c r="P15" s="52">
        <f t="shared" si="8"/>
        <v>-0.36177397463807615</v>
      </c>
    </row>
    <row r="16" spans="1:16" ht="20.100000000000001" customHeight="1" x14ac:dyDescent="0.25">
      <c r="A16" s="8" t="s">
        <v>167</v>
      </c>
      <c r="B16" s="19">
        <v>139.55000000000001</v>
      </c>
      <c r="C16" s="140">
        <v>143.45999999999998</v>
      </c>
      <c r="D16" s="247">
        <f t="shared" si="3"/>
        <v>6.999239638316614E-3</v>
      </c>
      <c r="E16" s="215">
        <f t="shared" si="0"/>
        <v>3.4985124128176365E-2</v>
      </c>
      <c r="F16" s="52">
        <f t="shared" si="4"/>
        <v>2.8018631314940652E-2</v>
      </c>
      <c r="H16" s="19">
        <v>52.181000000000004</v>
      </c>
      <c r="I16" s="140">
        <v>60.05</v>
      </c>
      <c r="J16" s="247">
        <f t="shared" si="5"/>
        <v>1.9636583405335264E-2</v>
      </c>
      <c r="K16" s="215">
        <f t="shared" si="6"/>
        <v>2.45066831214454E-2</v>
      </c>
      <c r="L16" s="52">
        <f t="shared" si="7"/>
        <v>0.15080201605948509</v>
      </c>
      <c r="N16" s="27">
        <f t="shared" si="1"/>
        <v>3.7392332497312792</v>
      </c>
      <c r="O16" s="152">
        <f t="shared" si="2"/>
        <v>4.1858357730377813</v>
      </c>
      <c r="P16" s="52">
        <f t="shared" si="8"/>
        <v>0.11943692556183738</v>
      </c>
    </row>
    <row r="17" spans="1:16" ht="20.100000000000001" customHeight="1" x14ac:dyDescent="0.25">
      <c r="A17" s="8" t="s">
        <v>195</v>
      </c>
      <c r="B17" s="19">
        <v>17.55</v>
      </c>
      <c r="C17" s="140">
        <v>118.75999999999999</v>
      </c>
      <c r="D17" s="247">
        <f t="shared" si="3"/>
        <v>8.802340068251994E-4</v>
      </c>
      <c r="E17" s="215">
        <f t="shared" si="0"/>
        <v>2.8961615373359999E-2</v>
      </c>
      <c r="F17" s="52">
        <f t="shared" si="4"/>
        <v>5.7669515669515663</v>
      </c>
      <c r="H17" s="19">
        <v>10.71</v>
      </c>
      <c r="I17" s="140">
        <v>59.301000000000002</v>
      </c>
      <c r="J17" s="247">
        <f t="shared" si="5"/>
        <v>4.0303522023560434E-3</v>
      </c>
      <c r="K17" s="215">
        <f t="shared" si="6"/>
        <v>2.4201012752453517E-2</v>
      </c>
      <c r="L17" s="52">
        <f t="shared" si="7"/>
        <v>4.5369747899159663</v>
      </c>
      <c r="N17" s="27">
        <f t="shared" si="1"/>
        <v>6.1025641025641031</v>
      </c>
      <c r="O17" s="152">
        <f t="shared" si="2"/>
        <v>4.9933479285954876</v>
      </c>
      <c r="P17" s="52">
        <f t="shared" si="8"/>
        <v>-0.18176231422174791</v>
      </c>
    </row>
    <row r="18" spans="1:16" ht="20.100000000000001" customHeight="1" x14ac:dyDescent="0.25">
      <c r="A18" s="8" t="s">
        <v>166</v>
      </c>
      <c r="B18" s="19">
        <v>220.69</v>
      </c>
      <c r="C18" s="140">
        <v>130.34</v>
      </c>
      <c r="D18" s="247">
        <f t="shared" si="3"/>
        <v>1.1068879941097051E-2</v>
      </c>
      <c r="E18" s="215">
        <f t="shared" si="0"/>
        <v>3.1785592352338687E-2</v>
      </c>
      <c r="F18" s="52">
        <f t="shared" si="4"/>
        <v>-0.40939779781594088</v>
      </c>
      <c r="H18" s="19">
        <v>122.19799999999999</v>
      </c>
      <c r="I18" s="140">
        <v>58.447000000000003</v>
      </c>
      <c r="J18" s="247">
        <f t="shared" si="5"/>
        <v>4.5985152047012486E-2</v>
      </c>
      <c r="K18" s="215">
        <f t="shared" si="6"/>
        <v>2.3852491397154361E-2</v>
      </c>
      <c r="L18" s="52">
        <f t="shared" si="7"/>
        <v>-0.52170248285569321</v>
      </c>
      <c r="N18" s="27">
        <f t="shared" ref="N18" si="9">(H18/B18)*10</f>
        <v>5.5370882232996514</v>
      </c>
      <c r="O18" s="152">
        <f t="shared" ref="O18" si="10">(I18/C18)*10</f>
        <v>4.4841951818321313</v>
      </c>
      <c r="P18" s="52">
        <f t="shared" ref="P18" si="11">(O18-N18)/N18</f>
        <v>-0.19015283828005941</v>
      </c>
    </row>
    <row r="19" spans="1:16" ht="20.100000000000001" customHeight="1" x14ac:dyDescent="0.25">
      <c r="A19" s="8" t="s">
        <v>172</v>
      </c>
      <c r="B19" s="19"/>
      <c r="C19" s="140">
        <v>90</v>
      </c>
      <c r="D19" s="247">
        <f t="shared" si="3"/>
        <v>0</v>
      </c>
      <c r="E19" s="215">
        <f t="shared" si="0"/>
        <v>2.1948007608642642E-2</v>
      </c>
      <c r="F19" s="52"/>
      <c r="H19" s="19"/>
      <c r="I19" s="140">
        <v>56.975999999999999</v>
      </c>
      <c r="J19" s="247">
        <f t="shared" si="5"/>
        <v>0</v>
      </c>
      <c r="K19" s="215">
        <f t="shared" si="6"/>
        <v>2.3252169484221034E-2</v>
      </c>
      <c r="L19" s="52"/>
      <c r="N19" s="27"/>
      <c r="O19" s="152">
        <f t="shared" ref="O19:O27" si="12">(I19/C19)*10</f>
        <v>6.3306666666666667</v>
      </c>
      <c r="P19" s="52"/>
    </row>
    <row r="20" spans="1:16" ht="20.100000000000001" customHeight="1" x14ac:dyDescent="0.25">
      <c r="A20" s="8" t="s">
        <v>177</v>
      </c>
      <c r="B20" s="19">
        <v>36.94</v>
      </c>
      <c r="C20" s="140">
        <v>25.3</v>
      </c>
      <c r="D20" s="247">
        <f t="shared" si="3"/>
        <v>1.8527546559614166E-3</v>
      </c>
      <c r="E20" s="215">
        <f t="shared" si="0"/>
        <v>6.1698288055406537E-3</v>
      </c>
      <c r="F20" s="52">
        <f t="shared" si="4"/>
        <v>-0.31510557661072003</v>
      </c>
      <c r="H20" s="19">
        <v>38.344999999999999</v>
      </c>
      <c r="I20" s="140">
        <v>27.228000000000002</v>
      </c>
      <c r="J20" s="247">
        <f t="shared" si="5"/>
        <v>1.442986509797782E-2</v>
      </c>
      <c r="K20" s="215">
        <f t="shared" si="6"/>
        <v>1.1111872906423237E-2</v>
      </c>
      <c r="L20" s="52">
        <f t="shared" si="7"/>
        <v>-0.28992045899074187</v>
      </c>
      <c r="N20" s="27">
        <f t="shared" ref="N20:N27" si="13">(H20/B20)*10</f>
        <v>10.380346507850568</v>
      </c>
      <c r="O20" s="152">
        <f t="shared" si="12"/>
        <v>10.762055335968379</v>
      </c>
      <c r="P20" s="52">
        <f t="shared" ref="P20:P27" si="14">(O20-N20)/N20</f>
        <v>3.6772262643556972E-2</v>
      </c>
    </row>
    <row r="21" spans="1:16" ht="20.100000000000001" customHeight="1" x14ac:dyDescent="0.25">
      <c r="A21" s="8" t="s">
        <v>171</v>
      </c>
      <c r="B21" s="19">
        <v>25.27</v>
      </c>
      <c r="C21" s="140">
        <v>24.689999999999998</v>
      </c>
      <c r="D21" s="247">
        <f t="shared" si="3"/>
        <v>1.2674366582605576E-3</v>
      </c>
      <c r="E21" s="215">
        <f t="shared" si="0"/>
        <v>6.0210700873042974E-3</v>
      </c>
      <c r="F21" s="52">
        <f t="shared" si="4"/>
        <v>-2.2952117134942693E-2</v>
      </c>
      <c r="H21" s="19">
        <v>19.122</v>
      </c>
      <c r="I21" s="140">
        <v>21.271000000000001</v>
      </c>
      <c r="J21" s="247">
        <f t="shared" si="5"/>
        <v>7.1959285540104806E-3</v>
      </c>
      <c r="K21" s="215">
        <f t="shared" si="6"/>
        <v>8.6807936165905937E-3</v>
      </c>
      <c r="L21" s="52">
        <f t="shared" si="7"/>
        <v>0.11238364187846464</v>
      </c>
      <c r="N21" s="27">
        <f t="shared" si="13"/>
        <v>7.5670755836960826</v>
      </c>
      <c r="O21" s="152">
        <f t="shared" si="12"/>
        <v>8.6152288375860682</v>
      </c>
      <c r="P21" s="52">
        <f t="shared" si="14"/>
        <v>0.13851497084928321</v>
      </c>
    </row>
    <row r="22" spans="1:16" ht="20.100000000000001" customHeight="1" x14ac:dyDescent="0.25">
      <c r="A22" s="8" t="s">
        <v>163</v>
      </c>
      <c r="B22" s="19">
        <v>10.16</v>
      </c>
      <c r="C22" s="140">
        <v>31.090000000000003</v>
      </c>
      <c r="D22" s="247">
        <f t="shared" si="3"/>
        <v>5.0958276406518662E-4</v>
      </c>
      <c r="E22" s="215">
        <f t="shared" si="0"/>
        <v>7.5818172950299972E-3</v>
      </c>
      <c r="F22" s="52">
        <f t="shared" si="4"/>
        <v>2.0600393700787403</v>
      </c>
      <c r="H22" s="19">
        <v>10.395</v>
      </c>
      <c r="I22" s="140">
        <v>21.03</v>
      </c>
      <c r="J22" s="247">
        <f t="shared" si="5"/>
        <v>3.9118124316985118E-3</v>
      </c>
      <c r="K22" s="215">
        <f t="shared" si="6"/>
        <v>8.582440400399613E-3</v>
      </c>
      <c r="L22" s="52">
        <f t="shared" si="7"/>
        <v>1.0230880230880233</v>
      </c>
      <c r="N22" s="27">
        <f t="shared" si="13"/>
        <v>10.231299212598424</v>
      </c>
      <c r="O22" s="152">
        <f t="shared" si="12"/>
        <v>6.7642328723062075</v>
      </c>
      <c r="P22" s="52">
        <f t="shared" si="14"/>
        <v>-0.33886862931571837</v>
      </c>
    </row>
    <row r="23" spans="1:16" ht="20.100000000000001" customHeight="1" x14ac:dyDescent="0.25">
      <c r="A23" s="8" t="s">
        <v>221</v>
      </c>
      <c r="B23" s="19">
        <v>13.95</v>
      </c>
      <c r="C23" s="140">
        <v>13.25</v>
      </c>
      <c r="D23" s="247">
        <f t="shared" si="3"/>
        <v>6.9967318491233788E-4</v>
      </c>
      <c r="E23" s="215">
        <f t="shared" si="0"/>
        <v>3.2312344534946112E-3</v>
      </c>
      <c r="F23" s="52">
        <f t="shared" si="4"/>
        <v>-5.0179211469534003E-2</v>
      </c>
      <c r="H23" s="19">
        <v>13.834999999999999</v>
      </c>
      <c r="I23" s="140">
        <v>18.402999999999999</v>
      </c>
      <c r="J23" s="247">
        <f t="shared" si="5"/>
        <v>5.2063419906251962E-3</v>
      </c>
      <c r="K23" s="215">
        <f t="shared" si="6"/>
        <v>7.5103495334547824E-3</v>
      </c>
      <c r="L23" s="52">
        <f t="shared" si="7"/>
        <v>0.33017708709794003</v>
      </c>
      <c r="N23" s="27">
        <f t="shared" si="13"/>
        <v>9.9175627240143367</v>
      </c>
      <c r="O23" s="152">
        <f t="shared" si="12"/>
        <v>13.889056603773584</v>
      </c>
      <c r="P23" s="52">
        <f t="shared" si="14"/>
        <v>0.400450593586133</v>
      </c>
    </row>
    <row r="24" spans="1:16" ht="20.100000000000001" customHeight="1" x14ac:dyDescent="0.25">
      <c r="A24" s="8" t="s">
        <v>178</v>
      </c>
      <c r="B24" s="19">
        <v>20.55</v>
      </c>
      <c r="C24" s="140">
        <v>25.82</v>
      </c>
      <c r="D24" s="247">
        <f t="shared" si="3"/>
        <v>1.0307013584192506E-3</v>
      </c>
      <c r="E24" s="215">
        <f t="shared" si="0"/>
        <v>6.2966395161683664E-3</v>
      </c>
      <c r="F24" s="52">
        <f t="shared" si="4"/>
        <v>0.25644768856447686</v>
      </c>
      <c r="H24" s="19">
        <v>13.72</v>
      </c>
      <c r="I24" s="140">
        <v>17.632000000000001</v>
      </c>
      <c r="J24" s="247">
        <f t="shared" si="5"/>
        <v>5.1630655664168914E-3</v>
      </c>
      <c r="K24" s="215">
        <f t="shared" si="6"/>
        <v>7.1957008625699471E-3</v>
      </c>
      <c r="L24" s="52">
        <f t="shared" si="7"/>
        <v>0.28513119533527703</v>
      </c>
      <c r="N24" s="27">
        <f t="shared" si="13"/>
        <v>6.6763990267639901</v>
      </c>
      <c r="O24" s="152">
        <f t="shared" si="12"/>
        <v>6.8288148721920994</v>
      </c>
      <c r="P24" s="52">
        <f t="shared" si="14"/>
        <v>2.2829049734312285E-2</v>
      </c>
    </row>
    <row r="25" spans="1:16" ht="20.100000000000001" customHeight="1" x14ac:dyDescent="0.25">
      <c r="A25" s="8" t="s">
        <v>175</v>
      </c>
      <c r="B25" s="19">
        <v>36.520000000000003</v>
      </c>
      <c r="C25" s="140">
        <v>25.81</v>
      </c>
      <c r="D25" s="247">
        <f t="shared" si="3"/>
        <v>1.8316892267382498E-3</v>
      </c>
      <c r="E25" s="215">
        <f t="shared" si="0"/>
        <v>6.2942008486562943E-3</v>
      </c>
      <c r="F25" s="52">
        <f t="shared" si="4"/>
        <v>-0.29326396495071205</v>
      </c>
      <c r="H25" s="19">
        <v>21.015000000000001</v>
      </c>
      <c r="I25" s="140">
        <v>17.265999999999998</v>
      </c>
      <c r="J25" s="247">
        <f t="shared" si="5"/>
        <v>7.908296128152404E-3</v>
      </c>
      <c r="K25" s="215">
        <f t="shared" si="6"/>
        <v>7.0463345674417364E-3</v>
      </c>
      <c r="L25" s="52">
        <f t="shared" si="7"/>
        <v>-0.17839638353556994</v>
      </c>
      <c r="N25" s="27">
        <f t="shared" si="13"/>
        <v>5.7543811610076663</v>
      </c>
      <c r="O25" s="152">
        <f t="shared" si="12"/>
        <v>6.6896551724137936</v>
      </c>
      <c r="P25" s="52">
        <f t="shared" si="14"/>
        <v>0.16253250961956589</v>
      </c>
    </row>
    <row r="26" spans="1:16" ht="20.100000000000001" customHeight="1" x14ac:dyDescent="0.25">
      <c r="A26" s="8" t="s">
        <v>161</v>
      </c>
      <c r="B26" s="19">
        <v>1.1299999999999999</v>
      </c>
      <c r="C26" s="140">
        <v>33.68</v>
      </c>
      <c r="D26" s="247">
        <f t="shared" si="3"/>
        <v>5.66760357670926E-5</v>
      </c>
      <c r="E26" s="215">
        <f t="shared" si="0"/>
        <v>8.2134321806564912E-3</v>
      </c>
      <c r="F26" s="52">
        <f t="shared" si="4"/>
        <v>28.805309734513276</v>
      </c>
      <c r="H26" s="19">
        <v>0.54700000000000004</v>
      </c>
      <c r="I26" s="140">
        <v>15.455</v>
      </c>
      <c r="J26" s="247">
        <f t="shared" si="5"/>
        <v>2.0584525253863263E-4</v>
      </c>
      <c r="K26" s="215">
        <f t="shared" si="6"/>
        <v>6.3072570797991449E-3</v>
      </c>
      <c r="L26" s="52">
        <f t="shared" si="7"/>
        <v>27.25411334552102</v>
      </c>
      <c r="N26" s="27">
        <f t="shared" si="13"/>
        <v>4.840707964601771</v>
      </c>
      <c r="O26" s="152">
        <f t="shared" si="12"/>
        <v>4.5887767220902616</v>
      </c>
      <c r="P26" s="52">
        <f t="shared" si="14"/>
        <v>-5.2044296899086948E-2</v>
      </c>
    </row>
    <row r="27" spans="1:16" ht="20.100000000000001" customHeight="1" x14ac:dyDescent="0.25">
      <c r="A27" s="8" t="s">
        <v>190</v>
      </c>
      <c r="B27" s="19">
        <v>119.75</v>
      </c>
      <c r="C27" s="140">
        <v>3.9</v>
      </c>
      <c r="D27" s="247">
        <f t="shared" si="3"/>
        <v>6.0061551177958755E-3</v>
      </c>
      <c r="E27" s="215">
        <f t="shared" si="0"/>
        <v>9.510803297078477E-4</v>
      </c>
      <c r="F27" s="52">
        <f t="shared" si="4"/>
        <v>-0.96743215031315233</v>
      </c>
      <c r="H27" s="19">
        <v>48.808</v>
      </c>
      <c r="I27" s="140">
        <v>12.773000000000001</v>
      </c>
      <c r="J27" s="247">
        <f t="shared" si="5"/>
        <v>1.8367267067469068E-2</v>
      </c>
      <c r="K27" s="215">
        <f t="shared" si="6"/>
        <v>5.2127204581219342E-3</v>
      </c>
      <c r="L27" s="52">
        <f t="shared" si="7"/>
        <v>-0.73830109818062606</v>
      </c>
      <c r="N27" s="27">
        <f t="shared" si="13"/>
        <v>4.0758246346555325</v>
      </c>
      <c r="O27" s="152">
        <f t="shared" si="12"/>
        <v>32.751282051282054</v>
      </c>
      <c r="P27" s="52">
        <f t="shared" si="14"/>
        <v>7.035498331505134</v>
      </c>
    </row>
    <row r="28" spans="1:16" ht="20.100000000000001" customHeight="1" x14ac:dyDescent="0.25">
      <c r="A28" s="8" t="s">
        <v>174</v>
      </c>
      <c r="B28" s="19">
        <v>15.5</v>
      </c>
      <c r="C28" s="140">
        <v>16.3</v>
      </c>
      <c r="D28" s="247">
        <f t="shared" si="3"/>
        <v>7.774146499025977E-4</v>
      </c>
      <c r="E28" s="215">
        <f t="shared" si="0"/>
        <v>3.9750280446763896E-3</v>
      </c>
      <c r="F28" s="52">
        <f t="shared" si="4"/>
        <v>5.16129032258065E-2</v>
      </c>
      <c r="H28" s="19">
        <v>10.561999999999999</v>
      </c>
      <c r="I28" s="140">
        <v>12.181999999999999</v>
      </c>
      <c r="J28" s="247">
        <f t="shared" si="5"/>
        <v>3.9746573259836155E-3</v>
      </c>
      <c r="K28" s="215">
        <f t="shared" si="6"/>
        <v>4.971530620906708E-3</v>
      </c>
      <c r="L28" s="52">
        <f t="shared" si="7"/>
        <v>0.15338004165877669</v>
      </c>
      <c r="N28" s="27">
        <f t="shared" ref="N28:N29" si="15">(H28/B28)*10</f>
        <v>6.8141935483870961</v>
      </c>
      <c r="O28" s="152">
        <f t="shared" ref="O28:O29" si="16">(I28/C28)*10</f>
        <v>7.4736196319018386</v>
      </c>
      <c r="P28" s="52">
        <f t="shared" ref="P28:P29" si="17">(O28-N28)/N28</f>
        <v>9.6772432252210855E-2</v>
      </c>
    </row>
    <row r="29" spans="1:16" ht="20.100000000000001" customHeight="1" x14ac:dyDescent="0.25">
      <c r="A29" s="8" t="s">
        <v>194</v>
      </c>
      <c r="B29" s="19">
        <v>0.04</v>
      </c>
      <c r="C29" s="140">
        <v>27.150000000000002</v>
      </c>
      <c r="D29" s="247">
        <f t="shared" si="3"/>
        <v>2.0062313545873491E-6</v>
      </c>
      <c r="E29" s="215">
        <f t="shared" si="0"/>
        <v>6.6209822952738636E-3</v>
      </c>
      <c r="F29" s="52">
        <f t="shared" ref="F29:F32" si="18">(C29-B29)/B29</f>
        <v>677.75000000000011</v>
      </c>
      <c r="H29" s="19">
        <v>0.251</v>
      </c>
      <c r="I29" s="140">
        <v>9.354000000000001</v>
      </c>
      <c r="J29" s="247">
        <f t="shared" si="5"/>
        <v>9.4455499793778401E-5</v>
      </c>
      <c r="K29" s="215">
        <f t="shared" si="6"/>
        <v>3.8174107230308126E-3</v>
      </c>
      <c r="L29" s="52">
        <f t="shared" ref="L29" si="19">(I29-H29)/H29</f>
        <v>36.266932270916342</v>
      </c>
      <c r="N29" s="27">
        <f t="shared" si="15"/>
        <v>62.749999999999993</v>
      </c>
      <c r="O29" s="152">
        <f t="shared" si="16"/>
        <v>3.445303867403315</v>
      </c>
      <c r="P29" s="52">
        <f t="shared" si="17"/>
        <v>-0.94509475908520613</v>
      </c>
    </row>
    <row r="30" spans="1:16" ht="20.100000000000001" customHeight="1" x14ac:dyDescent="0.25">
      <c r="A30" s="8" t="s">
        <v>186</v>
      </c>
      <c r="B30" s="19">
        <v>2.79</v>
      </c>
      <c r="C30" s="140">
        <v>12.75</v>
      </c>
      <c r="D30" s="247">
        <f t="shared" si="3"/>
        <v>1.3993463698246759E-4</v>
      </c>
      <c r="E30" s="215">
        <f t="shared" si="0"/>
        <v>3.1093010778910409E-3</v>
      </c>
      <c r="F30" s="52">
        <f t="shared" si="18"/>
        <v>3.56989247311828</v>
      </c>
      <c r="H30" s="19">
        <v>2.4140000000000001</v>
      </c>
      <c r="I30" s="140">
        <v>7.2109999999999994</v>
      </c>
      <c r="J30" s="247">
        <f t="shared" si="5"/>
        <v>9.084285916421557E-4</v>
      </c>
      <c r="K30" s="215">
        <f t="shared" si="6"/>
        <v>2.942842497730937E-3</v>
      </c>
      <c r="L30" s="52">
        <f t="shared" ref="L30:L31" si="20">(I30-H30)/H30</f>
        <v>1.9871582435791211</v>
      </c>
      <c r="N30" s="27">
        <f t="shared" ref="N30:N31" si="21">(H30/B30)*10</f>
        <v>8.6523297491039433</v>
      </c>
      <c r="O30" s="152">
        <f t="shared" ref="O30:O31" si="22">(I30/C30)*10</f>
        <v>5.6556862745098035</v>
      </c>
      <c r="P30" s="52">
        <f t="shared" ref="P30:P31" si="23">(O30-N30)/N30</f>
        <v>-0.34633949022856875</v>
      </c>
    </row>
    <row r="31" spans="1:16" ht="20.100000000000001" customHeight="1" x14ac:dyDescent="0.25">
      <c r="A31" s="8" t="s">
        <v>180</v>
      </c>
      <c r="B31" s="19">
        <v>0.91</v>
      </c>
      <c r="C31" s="140">
        <v>9</v>
      </c>
      <c r="D31" s="247">
        <f t="shared" si="3"/>
        <v>4.5641763316862191E-5</v>
      </c>
      <c r="E31" s="215">
        <f t="shared" si="0"/>
        <v>2.1948007608642642E-3</v>
      </c>
      <c r="F31" s="52">
        <f t="shared" si="18"/>
        <v>8.8901098901098905</v>
      </c>
      <c r="H31" s="19">
        <v>0.443</v>
      </c>
      <c r="I31" s="140">
        <v>6.6020000000000003</v>
      </c>
      <c r="J31" s="247">
        <f t="shared" si="5"/>
        <v>1.6670831238503519E-4</v>
      </c>
      <c r="K31" s="215">
        <f t="shared" si="6"/>
        <v>2.6943067771487516E-3</v>
      </c>
      <c r="L31" s="52">
        <f t="shared" si="20"/>
        <v>13.90293453724605</v>
      </c>
      <c r="N31" s="27">
        <f t="shared" si="21"/>
        <v>4.8681318681318677</v>
      </c>
      <c r="O31" s="152">
        <f t="shared" si="22"/>
        <v>7.3355555555555565</v>
      </c>
      <c r="P31" s="52">
        <f t="shared" si="23"/>
        <v>0.50685226987710086</v>
      </c>
    </row>
    <row r="32" spans="1:16" ht="20.100000000000001" customHeight="1" thickBot="1" x14ac:dyDescent="0.3">
      <c r="A32" s="8" t="s">
        <v>17</v>
      </c>
      <c r="B32" s="19">
        <f>B33-SUM(B7:B31)</f>
        <v>16843.039999999994</v>
      </c>
      <c r="C32" s="140">
        <f>C33-SUM(C7:C31)</f>
        <v>43.989999999998872</v>
      </c>
      <c r="D32" s="247">
        <f t="shared" si="3"/>
        <v>0.84477587386422226</v>
      </c>
      <c r="E32" s="215">
        <f t="shared" si="0"/>
        <v>1.0727698385601834E-2</v>
      </c>
      <c r="F32" s="52">
        <f t="shared" si="18"/>
        <v>-0.99738823870275217</v>
      </c>
      <c r="H32" s="19">
        <f>H33-SUM(H7:H31)</f>
        <v>102.79900000000089</v>
      </c>
      <c r="I32" s="140">
        <f>I33-SUM(I7:I31)</f>
        <v>32.404000000000451</v>
      </c>
      <c r="J32" s="247">
        <f t="shared" si="5"/>
        <v>3.8684983758170158E-2</v>
      </c>
      <c r="K32" s="215">
        <f t="shared" si="6"/>
        <v>1.322422247905625E-2</v>
      </c>
      <c r="L32" s="52">
        <f t="shared" si="7"/>
        <v>-0.68478292590394685</v>
      </c>
      <c r="N32" s="27">
        <f t="shared" si="1"/>
        <v>6.1033518889702168E-2</v>
      </c>
      <c r="O32" s="152">
        <f t="shared" si="2"/>
        <v>7.3662195953628737</v>
      </c>
      <c r="P32" s="52">
        <f t="shared" si="8"/>
        <v>119.69137957906166</v>
      </c>
    </row>
    <row r="33" spans="1:16" ht="26.25" customHeight="1" thickBot="1" x14ac:dyDescent="0.3">
      <c r="A33" s="12" t="s">
        <v>18</v>
      </c>
      <c r="B33" s="17">
        <v>19937.879999999994</v>
      </c>
      <c r="C33" s="145">
        <v>4100.5999999999995</v>
      </c>
      <c r="D33" s="243">
        <f>SUM(D7:D32)</f>
        <v>1</v>
      </c>
      <c r="E33" s="244">
        <f>SUM(E7:E32)</f>
        <v>0.99999999999999978</v>
      </c>
      <c r="F33" s="57">
        <f>(C33-B33)/B33</f>
        <v>-0.79433119268447805</v>
      </c>
      <c r="G33" s="1"/>
      <c r="H33" s="17">
        <v>2657.3360000000007</v>
      </c>
      <c r="I33" s="145">
        <v>2450.3520000000008</v>
      </c>
      <c r="J33" s="243">
        <f>SUM(J7:J32)</f>
        <v>1.0000000000000002</v>
      </c>
      <c r="K33" s="244">
        <f>SUM(K7:K32)</f>
        <v>1</v>
      </c>
      <c r="L33" s="57">
        <f t="shared" si="7"/>
        <v>-7.7891542507232764E-2</v>
      </c>
      <c r="N33" s="29">
        <f t="shared" si="1"/>
        <v>1.3328077007184322</v>
      </c>
      <c r="O33" s="146">
        <f>(I33/C33)*10</f>
        <v>5.9755938155391917</v>
      </c>
      <c r="P33" s="57">
        <f t="shared" si="8"/>
        <v>3.4834628523815754</v>
      </c>
    </row>
    <row r="35" spans="1:16" ht="15.75" thickBot="1" x14ac:dyDescent="0.3"/>
    <row r="36" spans="1:16" x14ac:dyDescent="0.25">
      <c r="A36" s="361" t="s">
        <v>2</v>
      </c>
      <c r="B36" s="349" t="s">
        <v>1</v>
      </c>
      <c r="C36" s="347"/>
      <c r="D36" s="349" t="s">
        <v>104</v>
      </c>
      <c r="E36" s="347"/>
      <c r="F36" s="130" t="s">
        <v>0</v>
      </c>
      <c r="H36" s="359" t="s">
        <v>19</v>
      </c>
      <c r="I36" s="360"/>
      <c r="J36" s="349" t="s">
        <v>104</v>
      </c>
      <c r="K36" s="350"/>
      <c r="L36" s="130" t="s">
        <v>0</v>
      </c>
      <c r="N36" s="357" t="s">
        <v>22</v>
      </c>
      <c r="O36" s="347"/>
      <c r="P36" s="130" t="s">
        <v>0</v>
      </c>
    </row>
    <row r="37" spans="1:16" x14ac:dyDescent="0.25">
      <c r="A37" s="362"/>
      <c r="B37" s="352" t="str">
        <f>B5</f>
        <v>jan-fev</v>
      </c>
      <c r="C37" s="354"/>
      <c r="D37" s="352" t="str">
        <f>B5</f>
        <v>jan-fev</v>
      </c>
      <c r="E37" s="354"/>
      <c r="F37" s="131" t="str">
        <f>F5</f>
        <v>2024/2023</v>
      </c>
      <c r="H37" s="355" t="str">
        <f>B5</f>
        <v>jan-fev</v>
      </c>
      <c r="I37" s="354"/>
      <c r="J37" s="352" t="str">
        <f>B5</f>
        <v>jan-fev</v>
      </c>
      <c r="K37" s="353"/>
      <c r="L37" s="131" t="str">
        <f>L5</f>
        <v>2024/2023</v>
      </c>
      <c r="N37" s="355" t="str">
        <f>B5</f>
        <v>jan-fev</v>
      </c>
      <c r="O37" s="353"/>
      <c r="P37" s="131" t="str">
        <f>P5</f>
        <v>2024/2023</v>
      </c>
    </row>
    <row r="38" spans="1:16" ht="19.5" customHeight="1" thickBot="1" x14ac:dyDescent="0.3">
      <c r="A38" s="363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159</v>
      </c>
      <c r="B39" s="39">
        <v>924.9</v>
      </c>
      <c r="C39" s="147">
        <v>1074.1300000000001</v>
      </c>
      <c r="D39" s="247">
        <f t="shared" ref="D39:D55" si="24">B39/$B$62</f>
        <v>0.44909612667336746</v>
      </c>
      <c r="E39" s="246">
        <f t="shared" ref="E39:E55" si="25">C39/$C$62</f>
        <v>0.48577669639465276</v>
      </c>
      <c r="F39" s="52">
        <f>(C39-B39)/B39</f>
        <v>0.16134717266731552</v>
      </c>
      <c r="H39" s="39">
        <v>334.13400000000001</v>
      </c>
      <c r="I39" s="147">
        <v>420.94099999999992</v>
      </c>
      <c r="J39" s="247">
        <f t="shared" ref="J39:J61" si="26">H39/$H$62</f>
        <v>0.35614937352441151</v>
      </c>
      <c r="K39" s="246">
        <f t="shared" ref="K39:K61" si="27">I39/$I$62</f>
        <v>0.40470193034305452</v>
      </c>
      <c r="L39" s="52">
        <f>(I39-H39)/H39</f>
        <v>0.25979696768362365</v>
      </c>
      <c r="N39" s="27">
        <f t="shared" ref="N39:N62" si="28">(H39/B39)*10</f>
        <v>3.6126500162179696</v>
      </c>
      <c r="O39" s="151">
        <f t="shared" ref="O39:O62" si="29">(I39/C39)*10</f>
        <v>3.9189018089058107</v>
      </c>
      <c r="P39" s="61">
        <f t="shared" si="8"/>
        <v>8.4772062423154881E-2</v>
      </c>
    </row>
    <row r="40" spans="1:16" ht="20.100000000000001" customHeight="1" x14ac:dyDescent="0.25">
      <c r="A40" s="38" t="s">
        <v>165</v>
      </c>
      <c r="B40" s="19">
        <v>553.75</v>
      </c>
      <c r="C40" s="140">
        <v>421.32</v>
      </c>
      <c r="D40" s="247">
        <f t="shared" si="24"/>
        <v>0.26887985743904985</v>
      </c>
      <c r="E40" s="215">
        <f t="shared" si="25"/>
        <v>0.19054252066788477</v>
      </c>
      <c r="F40" s="52">
        <f t="shared" ref="F40:F62" si="30">(C40-B40)/B40</f>
        <v>-0.23915124153498873</v>
      </c>
      <c r="H40" s="19">
        <v>236.32100000000003</v>
      </c>
      <c r="I40" s="140">
        <v>218.66900000000001</v>
      </c>
      <c r="J40" s="247">
        <f t="shared" si="26"/>
        <v>0.25189168447587629</v>
      </c>
      <c r="K40" s="215">
        <f t="shared" si="27"/>
        <v>0.21023318328740942</v>
      </c>
      <c r="L40" s="52">
        <f t="shared" ref="L40:L62" si="31">(I40-H40)/H40</f>
        <v>-7.4695012292602073E-2</v>
      </c>
      <c r="N40" s="27">
        <f t="shared" si="28"/>
        <v>4.2676478555304751</v>
      </c>
      <c r="O40" s="152">
        <f t="shared" si="29"/>
        <v>5.1900930409190167</v>
      </c>
      <c r="P40" s="52">
        <f t="shared" si="8"/>
        <v>0.21614838351602472</v>
      </c>
    </row>
    <row r="41" spans="1:16" ht="20.100000000000001" customHeight="1" x14ac:dyDescent="0.25">
      <c r="A41" s="38" t="s">
        <v>170</v>
      </c>
      <c r="B41" s="19">
        <v>42.49</v>
      </c>
      <c r="C41" s="140">
        <v>216.47</v>
      </c>
      <c r="D41" s="247">
        <f t="shared" si="24"/>
        <v>2.0631521702185518E-2</v>
      </c>
      <c r="E41" s="215">
        <f t="shared" si="25"/>
        <v>9.7898840427648862E-2</v>
      </c>
      <c r="F41" s="52">
        <f t="shared" si="30"/>
        <v>4.0946104965874319</v>
      </c>
      <c r="H41" s="19">
        <v>46.198</v>
      </c>
      <c r="I41" s="140">
        <v>99.116</v>
      </c>
      <c r="J41" s="247">
        <f t="shared" si="26"/>
        <v>4.9241887261041263E-2</v>
      </c>
      <c r="K41" s="215">
        <f t="shared" si="27"/>
        <v>9.5292301125056003E-2</v>
      </c>
      <c r="L41" s="52">
        <f t="shared" si="31"/>
        <v>1.1454608424607127</v>
      </c>
      <c r="N41" s="27">
        <f t="shared" si="28"/>
        <v>10.872675923746764</v>
      </c>
      <c r="O41" s="152">
        <f t="shared" si="29"/>
        <v>4.5787407030997365</v>
      </c>
      <c r="P41" s="52">
        <f t="shared" si="8"/>
        <v>-0.5788763745731248</v>
      </c>
    </row>
    <row r="42" spans="1:16" ht="20.100000000000001" customHeight="1" x14ac:dyDescent="0.25">
      <c r="A42" s="38" t="s">
        <v>164</v>
      </c>
      <c r="B42" s="19">
        <v>33.200000000000003</v>
      </c>
      <c r="C42" s="140">
        <v>137.88999999999999</v>
      </c>
      <c r="D42" s="247">
        <f t="shared" si="24"/>
        <v>1.6120652400860417E-2</v>
      </c>
      <c r="E42" s="215">
        <f t="shared" si="25"/>
        <v>6.2360932723095577E-2</v>
      </c>
      <c r="F42" s="52">
        <f t="shared" si="30"/>
        <v>3.1533132530120476</v>
      </c>
      <c r="H42" s="19">
        <v>24.675999999999998</v>
      </c>
      <c r="I42" s="140">
        <v>62.326999999999998</v>
      </c>
      <c r="J42" s="247">
        <f t="shared" si="26"/>
        <v>2.630184878248959E-2</v>
      </c>
      <c r="K42" s="215">
        <f t="shared" si="27"/>
        <v>5.992254784516491E-2</v>
      </c>
      <c r="L42" s="52">
        <f t="shared" si="31"/>
        <v>1.5258145566542389</v>
      </c>
      <c r="N42" s="27">
        <f t="shared" si="28"/>
        <v>7.4325301204819265</v>
      </c>
      <c r="O42" s="152">
        <f t="shared" si="29"/>
        <v>4.5200522155341218</v>
      </c>
      <c r="P42" s="52">
        <f t="shared" si="8"/>
        <v>-0.39185551322851003</v>
      </c>
    </row>
    <row r="43" spans="1:16" ht="20.100000000000001" customHeight="1" x14ac:dyDescent="0.25">
      <c r="A43" s="38" t="s">
        <v>173</v>
      </c>
      <c r="B43" s="19">
        <v>1.21</v>
      </c>
      <c r="C43" s="140">
        <v>90.210000000000008</v>
      </c>
      <c r="D43" s="247">
        <f t="shared" si="24"/>
        <v>5.8752980135665979E-4</v>
      </c>
      <c r="E43" s="215">
        <f t="shared" si="25"/>
        <v>4.0797590405036284E-2</v>
      </c>
      <c r="F43" s="52">
        <f t="shared" si="30"/>
        <v>73.55371900826448</v>
      </c>
      <c r="H43" s="19">
        <v>1.3090000000000002</v>
      </c>
      <c r="I43" s="140">
        <v>62.285000000000004</v>
      </c>
      <c r="J43" s="247">
        <f t="shared" si="26"/>
        <v>1.3952472060414524E-3</v>
      </c>
      <c r="K43" s="215">
        <f t="shared" si="27"/>
        <v>5.9882168121939076E-2</v>
      </c>
      <c r="L43" s="52">
        <f t="shared" si="31"/>
        <v>46.582123758594349</v>
      </c>
      <c r="N43" s="27">
        <f t="shared" si="28"/>
        <v>10.81818181818182</v>
      </c>
      <c r="O43" s="152">
        <f t="shared" si="29"/>
        <v>6.9044451834608136</v>
      </c>
      <c r="P43" s="52">
        <f t="shared" si="8"/>
        <v>-0.36177397463807615</v>
      </c>
    </row>
    <row r="44" spans="1:16" ht="20.100000000000001" customHeight="1" x14ac:dyDescent="0.25">
      <c r="A44" s="38" t="s">
        <v>166</v>
      </c>
      <c r="B44" s="19">
        <v>220.69</v>
      </c>
      <c r="C44" s="140">
        <v>130.34</v>
      </c>
      <c r="D44" s="247">
        <f t="shared" si="24"/>
        <v>0.1071586379019845</v>
      </c>
      <c r="E44" s="215">
        <f t="shared" si="25"/>
        <v>5.8946435355198196E-2</v>
      </c>
      <c r="F44" s="52">
        <f t="shared" si="30"/>
        <v>-0.40939779781594088</v>
      </c>
      <c r="H44" s="19">
        <v>122.19799999999999</v>
      </c>
      <c r="I44" s="140">
        <v>58.447000000000003</v>
      </c>
      <c r="J44" s="247">
        <f t="shared" si="26"/>
        <v>0.13024936446436469</v>
      </c>
      <c r="K44" s="215">
        <f t="shared" si="27"/>
        <v>5.6192230556682557E-2</v>
      </c>
      <c r="L44" s="52">
        <f t="shared" si="31"/>
        <v>-0.52170248285569321</v>
      </c>
      <c r="N44" s="27">
        <f t="shared" si="28"/>
        <v>5.5370882232996514</v>
      </c>
      <c r="O44" s="152">
        <f t="shared" si="29"/>
        <v>4.4841951818321313</v>
      </c>
      <c r="P44" s="52">
        <f t="shared" si="8"/>
        <v>-0.19015283828005941</v>
      </c>
    </row>
    <row r="45" spans="1:16" ht="20.100000000000001" customHeight="1" x14ac:dyDescent="0.25">
      <c r="A45" s="38" t="s">
        <v>177</v>
      </c>
      <c r="B45" s="19">
        <v>36.94</v>
      </c>
      <c r="C45" s="140">
        <v>25.3</v>
      </c>
      <c r="D45" s="247">
        <f t="shared" si="24"/>
        <v>1.793665360505373E-2</v>
      </c>
      <c r="E45" s="215">
        <f t="shared" si="25"/>
        <v>1.1441958067258819E-2</v>
      </c>
      <c r="F45" s="52">
        <f t="shared" si="30"/>
        <v>-0.31510557661072003</v>
      </c>
      <c r="H45" s="19">
        <v>38.344999999999999</v>
      </c>
      <c r="I45" s="140">
        <v>27.228000000000002</v>
      </c>
      <c r="J45" s="247">
        <f t="shared" si="26"/>
        <v>4.0871469912650484E-2</v>
      </c>
      <c r="K45" s="215">
        <f t="shared" si="27"/>
        <v>2.6177597714123098E-2</v>
      </c>
      <c r="L45" s="52">
        <f t="shared" si="31"/>
        <v>-0.28992045899074187</v>
      </c>
      <c r="N45" s="27">
        <f t="shared" si="28"/>
        <v>10.380346507850568</v>
      </c>
      <c r="O45" s="152">
        <f t="shared" si="29"/>
        <v>10.762055335968379</v>
      </c>
      <c r="P45" s="52">
        <f t="shared" si="8"/>
        <v>3.6772262643556972E-2</v>
      </c>
    </row>
    <row r="46" spans="1:16" ht="20.100000000000001" customHeight="1" x14ac:dyDescent="0.25">
      <c r="A46" s="38" t="s">
        <v>171</v>
      </c>
      <c r="B46" s="19">
        <v>25.27</v>
      </c>
      <c r="C46" s="140">
        <v>24.689999999999998</v>
      </c>
      <c r="D46" s="247">
        <f t="shared" si="24"/>
        <v>1.2270147173787431E-2</v>
      </c>
      <c r="E46" s="215">
        <f t="shared" si="25"/>
        <v>1.1166084769984987E-2</v>
      </c>
      <c r="F46" s="52">
        <f t="shared" si="30"/>
        <v>-2.2952117134942693E-2</v>
      </c>
      <c r="H46" s="19">
        <v>19.122</v>
      </c>
      <c r="I46" s="140">
        <v>21.271000000000001</v>
      </c>
      <c r="J46" s="247">
        <f t="shared" si="26"/>
        <v>2.0381907619499352E-2</v>
      </c>
      <c r="K46" s="215">
        <f t="shared" si="27"/>
        <v>2.0450406969924798E-2</v>
      </c>
      <c r="L46" s="52">
        <f t="shared" si="31"/>
        <v>0.11238364187846464</v>
      </c>
      <c r="N46" s="27">
        <f t="shared" si="28"/>
        <v>7.5670755836960826</v>
      </c>
      <c r="O46" s="152">
        <f t="shared" si="29"/>
        <v>8.6152288375860682</v>
      </c>
      <c r="P46" s="52">
        <f t="shared" si="8"/>
        <v>0.13851497084928321</v>
      </c>
    </row>
    <row r="47" spans="1:16" ht="20.100000000000001" customHeight="1" x14ac:dyDescent="0.25">
      <c r="A47" s="38" t="s">
        <v>175</v>
      </c>
      <c r="B47" s="19">
        <v>36.520000000000003</v>
      </c>
      <c r="C47" s="140">
        <v>25.81</v>
      </c>
      <c r="D47" s="247">
        <f t="shared" si="24"/>
        <v>1.7732717640946461E-2</v>
      </c>
      <c r="E47" s="215">
        <f t="shared" si="25"/>
        <v>1.1672606233832018E-2</v>
      </c>
      <c r="F47" s="52">
        <f t="shared" si="30"/>
        <v>-0.29326396495071205</v>
      </c>
      <c r="H47" s="19">
        <v>21.015000000000001</v>
      </c>
      <c r="I47" s="140">
        <v>17.265999999999998</v>
      </c>
      <c r="J47" s="247">
        <f t="shared" si="26"/>
        <v>2.2399633334576868E-2</v>
      </c>
      <c r="K47" s="215">
        <f t="shared" si="27"/>
        <v>1.6599911933746488E-2</v>
      </c>
      <c r="L47" s="52">
        <f t="shared" si="31"/>
        <v>-0.17839638353556994</v>
      </c>
      <c r="N47" s="27">
        <f t="shared" si="28"/>
        <v>5.7543811610076663</v>
      </c>
      <c r="O47" s="152">
        <f t="shared" si="29"/>
        <v>6.6896551724137936</v>
      </c>
      <c r="P47" s="52">
        <f t="shared" si="8"/>
        <v>0.16253250961956589</v>
      </c>
    </row>
    <row r="48" spans="1:16" ht="20.100000000000001" customHeight="1" x14ac:dyDescent="0.25">
      <c r="A48" s="38" t="s">
        <v>190</v>
      </c>
      <c r="B48" s="19">
        <v>119.75</v>
      </c>
      <c r="C48" s="140">
        <v>3.9</v>
      </c>
      <c r="D48" s="247">
        <f t="shared" si="24"/>
        <v>5.8146027861537199E-2</v>
      </c>
      <c r="E48" s="215">
        <f t="shared" si="25"/>
        <v>1.7637800973244818E-3</v>
      </c>
      <c r="F48" s="52">
        <f t="shared" ref="F48:F52" si="32">(C48-B48)/B48</f>
        <v>-0.96743215031315233</v>
      </c>
      <c r="H48" s="19">
        <v>48.808</v>
      </c>
      <c r="I48" s="140">
        <v>12.773000000000001</v>
      </c>
      <c r="J48" s="247">
        <f t="shared" si="26"/>
        <v>5.2023854570260659E-2</v>
      </c>
      <c r="K48" s="215">
        <f t="shared" si="27"/>
        <v>1.2280242970563184E-2</v>
      </c>
      <c r="L48" s="52">
        <f t="shared" ref="L48:L52" si="33">(I48-H48)/H48</f>
        <v>-0.73830109818062606</v>
      </c>
      <c r="N48" s="27">
        <f t="shared" ref="N48:N51" si="34">(H48/B48)*10</f>
        <v>4.0758246346555325</v>
      </c>
      <c r="O48" s="152">
        <f t="shared" ref="O48:O51" si="35">(I48/C48)*10</f>
        <v>32.751282051282054</v>
      </c>
      <c r="P48" s="52">
        <f t="shared" ref="P48:P51" si="36">(O48-N48)/N48</f>
        <v>7.035498331505134</v>
      </c>
    </row>
    <row r="49" spans="1:16" ht="20.100000000000001" customHeight="1" x14ac:dyDescent="0.25">
      <c r="A49" s="38" t="s">
        <v>174</v>
      </c>
      <c r="B49" s="19">
        <v>15.5</v>
      </c>
      <c r="C49" s="140">
        <v>16.3</v>
      </c>
      <c r="D49" s="247">
        <f t="shared" si="24"/>
        <v>7.5262081991968816E-3</v>
      </c>
      <c r="E49" s="215">
        <f t="shared" si="25"/>
        <v>7.3716963042023218E-3</v>
      </c>
      <c r="F49" s="52">
        <f t="shared" si="32"/>
        <v>5.16129032258065E-2</v>
      </c>
      <c r="H49" s="19">
        <v>10.561999999999999</v>
      </c>
      <c r="I49" s="140">
        <v>12.181999999999999</v>
      </c>
      <c r="J49" s="247">
        <f t="shared" si="26"/>
        <v>1.1257907555546079E-2</v>
      </c>
      <c r="K49" s="215">
        <f t="shared" si="27"/>
        <v>1.1712042579456719E-2</v>
      </c>
      <c r="L49" s="52">
        <f t="shared" si="33"/>
        <v>0.15338004165877669</v>
      </c>
      <c r="N49" s="27">
        <f t="shared" si="34"/>
        <v>6.8141935483870961</v>
      </c>
      <c r="O49" s="152">
        <f t="shared" si="35"/>
        <v>7.4736196319018386</v>
      </c>
      <c r="P49" s="52">
        <f t="shared" si="36"/>
        <v>9.6772432252210855E-2</v>
      </c>
    </row>
    <row r="50" spans="1:16" ht="20.100000000000001" customHeight="1" x14ac:dyDescent="0.25">
      <c r="A50" s="38" t="s">
        <v>186</v>
      </c>
      <c r="B50" s="19">
        <v>2.79</v>
      </c>
      <c r="C50" s="140">
        <v>12.75</v>
      </c>
      <c r="D50" s="247">
        <f t="shared" si="24"/>
        <v>1.3547174758554387E-3</v>
      </c>
      <c r="E50" s="215">
        <f t="shared" si="25"/>
        <v>5.7662041643300362E-3</v>
      </c>
      <c r="F50" s="52">
        <f t="shared" si="32"/>
        <v>3.56989247311828</v>
      </c>
      <c r="H50" s="19">
        <v>2.4140000000000001</v>
      </c>
      <c r="I50" s="140">
        <v>7.2109999999999994</v>
      </c>
      <c r="J50" s="247">
        <f t="shared" si="26"/>
        <v>2.5730532890634577E-3</v>
      </c>
      <c r="K50" s="215">
        <f t="shared" si="27"/>
        <v>6.9328139090840913E-3</v>
      </c>
      <c r="L50" s="52">
        <f t="shared" si="33"/>
        <v>1.9871582435791211</v>
      </c>
      <c r="N50" s="27">
        <f t="shared" si="34"/>
        <v>8.6523297491039433</v>
      </c>
      <c r="O50" s="152">
        <f t="shared" si="35"/>
        <v>5.6556862745098035</v>
      </c>
      <c r="P50" s="52">
        <f t="shared" si="36"/>
        <v>-0.34633949022856875</v>
      </c>
    </row>
    <row r="51" spans="1:16" ht="20.100000000000001" customHeight="1" x14ac:dyDescent="0.25">
      <c r="A51" s="38" t="s">
        <v>209</v>
      </c>
      <c r="B51" s="19">
        <v>0.11</v>
      </c>
      <c r="C51" s="140">
        <v>4.34</v>
      </c>
      <c r="D51" s="247">
        <f t="shared" si="24"/>
        <v>5.3411800123332709E-5</v>
      </c>
      <c r="E51" s="215">
        <f t="shared" si="25"/>
        <v>1.9627706724072436E-3</v>
      </c>
      <c r="F51" s="52">
        <f t="shared" si="32"/>
        <v>38.454545454545453</v>
      </c>
      <c r="H51" s="19">
        <v>0.13500000000000001</v>
      </c>
      <c r="I51" s="140">
        <v>6.09</v>
      </c>
      <c r="J51" s="247">
        <f t="shared" si="26"/>
        <v>1.4389486082169294E-4</v>
      </c>
      <c r="K51" s="215">
        <f t="shared" si="27"/>
        <v>5.8550598677467921E-3</v>
      </c>
      <c r="L51" s="52">
        <f t="shared" si="33"/>
        <v>44.111111111111107</v>
      </c>
      <c r="N51" s="27">
        <f t="shared" si="34"/>
        <v>12.272727272727273</v>
      </c>
      <c r="O51" s="152">
        <f t="shared" si="35"/>
        <v>14.03225806451613</v>
      </c>
      <c r="P51" s="52">
        <f t="shared" si="36"/>
        <v>0.14336917562724016</v>
      </c>
    </row>
    <row r="52" spans="1:16" ht="20.100000000000001" customHeight="1" x14ac:dyDescent="0.25">
      <c r="A52" s="38" t="s">
        <v>168</v>
      </c>
      <c r="B52" s="19">
        <v>26.630000000000003</v>
      </c>
      <c r="C52" s="140">
        <v>15.39</v>
      </c>
      <c r="D52" s="247">
        <f t="shared" si="24"/>
        <v>1.2930511248039546E-2</v>
      </c>
      <c r="E52" s="215">
        <f t="shared" si="25"/>
        <v>6.9601476148266088E-3</v>
      </c>
      <c r="F52" s="52">
        <f t="shared" si="32"/>
        <v>-0.42208036049568159</v>
      </c>
      <c r="H52" s="19">
        <v>15.532</v>
      </c>
      <c r="I52" s="140">
        <v>5.8350000000000009</v>
      </c>
      <c r="J52" s="247">
        <f t="shared" si="26"/>
        <v>1.6555370209500257E-2</v>
      </c>
      <c r="K52" s="215">
        <f t="shared" si="27"/>
        <v>5.609897262447051E-3</v>
      </c>
      <c r="L52" s="52">
        <f t="shared" si="33"/>
        <v>-0.62432397630697911</v>
      </c>
      <c r="N52" s="27">
        <f t="shared" si="28"/>
        <v>5.8325197146075851</v>
      </c>
      <c r="O52" s="152">
        <f t="shared" si="29"/>
        <v>3.7914230019493185</v>
      </c>
      <c r="P52" s="52">
        <f t="shared" si="8"/>
        <v>-0.34995110390219963</v>
      </c>
    </row>
    <row r="53" spans="1:16" ht="20.100000000000001" customHeight="1" x14ac:dyDescent="0.25">
      <c r="A53" s="38" t="s">
        <v>225</v>
      </c>
      <c r="B53" s="19"/>
      <c r="C53" s="140">
        <v>3.6</v>
      </c>
      <c r="D53" s="247">
        <f t="shared" si="24"/>
        <v>0</v>
      </c>
      <c r="E53" s="215">
        <f t="shared" si="25"/>
        <v>1.6281047052225986E-3</v>
      </c>
      <c r="F53" s="52"/>
      <c r="H53" s="19"/>
      <c r="I53" s="140">
        <v>3.238</v>
      </c>
      <c r="J53" s="247">
        <f t="shared" si="26"/>
        <v>0</v>
      </c>
      <c r="K53" s="215">
        <f t="shared" si="27"/>
        <v>3.1130843763159462E-3</v>
      </c>
      <c r="L53" s="52"/>
      <c r="N53" s="27"/>
      <c r="O53" s="152">
        <f t="shared" ref="O53" si="37">(I53/C53)*10</f>
        <v>8.9944444444444436</v>
      </c>
      <c r="P53" s="52"/>
    </row>
    <row r="54" spans="1:16" ht="20.100000000000001" customHeight="1" x14ac:dyDescent="0.25">
      <c r="A54" s="38" t="s">
        <v>185</v>
      </c>
      <c r="B54" s="19">
        <v>0.39999999999999997</v>
      </c>
      <c r="C54" s="140">
        <v>5.22</v>
      </c>
      <c r="D54" s="247">
        <f t="shared" si="24"/>
        <v>1.9422472772120982E-4</v>
      </c>
      <c r="E54" s="215">
        <f t="shared" si="25"/>
        <v>2.3607518225727676E-3</v>
      </c>
      <c r="F54" s="52">
        <f t="shared" si="30"/>
        <v>12.049999999999999</v>
      </c>
      <c r="H54" s="19">
        <v>1.2120000000000002</v>
      </c>
      <c r="I54" s="140">
        <v>2.75</v>
      </c>
      <c r="J54" s="247">
        <f t="shared" si="26"/>
        <v>1.2918560838214212E-3</v>
      </c>
      <c r="K54" s="215">
        <f t="shared" si="27"/>
        <v>2.6439104493109489E-3</v>
      </c>
      <c r="L54" s="52">
        <f t="shared" si="31"/>
        <v>1.2689768976897686</v>
      </c>
      <c r="N54" s="27">
        <f t="shared" ref="N54:N55" si="38">(H54/B54)*10</f>
        <v>30.300000000000008</v>
      </c>
      <c r="O54" s="152">
        <f t="shared" ref="O54:O55" si="39">(I54/C54)*10</f>
        <v>5.2681992337164747</v>
      </c>
      <c r="P54" s="52">
        <f t="shared" ref="P54:P55" si="40">(O54-N54)/N54</f>
        <v>-0.82613203849120542</v>
      </c>
    </row>
    <row r="55" spans="1:16" ht="20.100000000000001" customHeight="1" x14ac:dyDescent="0.25">
      <c r="A55" s="38" t="s">
        <v>192</v>
      </c>
      <c r="B55" s="19">
        <v>0.16999999999999998</v>
      </c>
      <c r="C55" s="140">
        <v>1.05</v>
      </c>
      <c r="D55" s="247">
        <f t="shared" si="24"/>
        <v>8.2545509281514181E-5</v>
      </c>
      <c r="E55" s="215">
        <f t="shared" si="25"/>
        <v>4.7486387235659127E-4</v>
      </c>
      <c r="F55" s="52">
        <f t="shared" si="30"/>
        <v>5.1764705882352953</v>
      </c>
      <c r="H55" s="19">
        <v>0.26500000000000001</v>
      </c>
      <c r="I55" s="140">
        <v>0.95099999999999996</v>
      </c>
      <c r="J55" s="247">
        <f t="shared" si="26"/>
        <v>2.8246028235369354E-4</v>
      </c>
      <c r="K55" s="215">
        <f t="shared" si="27"/>
        <v>9.143123044708045E-4</v>
      </c>
      <c r="L55" s="52">
        <f t="shared" si="31"/>
        <v>2.5886792452830187</v>
      </c>
      <c r="N55" s="27">
        <f t="shared" si="38"/>
        <v>15.588235294117649</v>
      </c>
      <c r="O55" s="152">
        <f t="shared" si="39"/>
        <v>9.0571428571428552</v>
      </c>
      <c r="P55" s="52">
        <f t="shared" si="40"/>
        <v>-0.41897574123989234</v>
      </c>
    </row>
    <row r="56" spans="1:16" ht="20.100000000000001" customHeight="1" x14ac:dyDescent="0.25">
      <c r="A56" s="38" t="s">
        <v>179</v>
      </c>
      <c r="B56" s="19">
        <v>7.06</v>
      </c>
      <c r="C56" s="140">
        <v>1.37</v>
      </c>
      <c r="D56" s="247">
        <f t="shared" ref="D56:D57" si="41">B56/$B$62</f>
        <v>3.4280664442793538E-3</v>
      </c>
      <c r="E56" s="215">
        <f t="shared" ref="E56:E57" si="42">C56/$C$62</f>
        <v>6.1958429059860004E-4</v>
      </c>
      <c r="F56" s="52">
        <f t="shared" ref="F56" si="43">(C56-B56)/B56</f>
        <v>-0.80594900849858353</v>
      </c>
      <c r="H56" s="19">
        <v>5.67</v>
      </c>
      <c r="I56" s="140">
        <v>0.73399999999999999</v>
      </c>
      <c r="J56" s="247">
        <f t="shared" si="26"/>
        <v>6.0435841545111038E-3</v>
      </c>
      <c r="K56" s="215">
        <f t="shared" si="27"/>
        <v>7.0568373447063148E-4</v>
      </c>
      <c r="L56" s="52">
        <f t="shared" ref="L56" si="44">(I56-H56)/H56</f>
        <v>-0.87054673721340392</v>
      </c>
      <c r="N56" s="27">
        <f t="shared" ref="N56" si="45">(H56/B56)*10</f>
        <v>8.0311614730878187</v>
      </c>
      <c r="O56" s="152">
        <f t="shared" ref="O56" si="46">(I56/C56)*10</f>
        <v>5.3576642335766422</v>
      </c>
      <c r="P56" s="52">
        <f t="shared" ref="P56" si="47">(O56-N56)/N56</f>
        <v>-0.33289048520192072</v>
      </c>
    </row>
    <row r="57" spans="1:16" ht="20.100000000000001" customHeight="1" x14ac:dyDescent="0.25">
      <c r="A57" s="38" t="s">
        <v>220</v>
      </c>
      <c r="B57" s="19"/>
      <c r="C57" s="140">
        <v>0.45</v>
      </c>
      <c r="D57" s="247">
        <f t="shared" si="41"/>
        <v>0</v>
      </c>
      <c r="E57" s="215">
        <f t="shared" si="42"/>
        <v>2.0351308815282483E-4</v>
      </c>
      <c r="F57" s="52"/>
      <c r="H57" s="19"/>
      <c r="I57" s="140">
        <v>0.23899999999999999</v>
      </c>
      <c r="J57" s="247">
        <f t="shared" si="26"/>
        <v>0</v>
      </c>
      <c r="K57" s="215">
        <f t="shared" si="27"/>
        <v>2.2977985359466064E-4</v>
      </c>
      <c r="L57" s="52"/>
      <c r="N57" s="27"/>
      <c r="O57" s="152">
        <f t="shared" ref="O57" si="48">(I57/C57)*10</f>
        <v>5.3111111111111109</v>
      </c>
      <c r="P57" s="52"/>
    </row>
    <row r="58" spans="1:16" ht="20.100000000000001" customHeight="1" x14ac:dyDescent="0.25">
      <c r="A58" s="38" t="s">
        <v>188</v>
      </c>
      <c r="B58" s="19">
        <v>0.53</v>
      </c>
      <c r="C58" s="140">
        <v>0.16</v>
      </c>
      <c r="D58" s="247">
        <f>B58/$B$62</f>
        <v>2.5734776423060306E-4</v>
      </c>
      <c r="E58" s="215">
        <f>C58/$C$62</f>
        <v>7.2360209121004386E-5</v>
      </c>
      <c r="F58" s="52">
        <f t="shared" si="30"/>
        <v>-0.69811320754716977</v>
      </c>
      <c r="H58" s="19">
        <v>1.03</v>
      </c>
      <c r="I58" s="140">
        <v>0.223</v>
      </c>
      <c r="J58" s="247">
        <f t="shared" si="26"/>
        <v>1.0978644936766202E-3</v>
      </c>
      <c r="K58" s="215">
        <f t="shared" si="27"/>
        <v>2.1439710188957877E-4</v>
      </c>
      <c r="L58" s="52">
        <f t="shared" ref="L58:L59" si="49">(I58-H58)/H58</f>
        <v>-0.78349514563106804</v>
      </c>
      <c r="N58" s="27">
        <f t="shared" ref="N58" si="50">(H58/B58)*10</f>
        <v>19.433962264150942</v>
      </c>
      <c r="O58" s="152">
        <f t="shared" ref="O58" si="51">(I58/C58)*10</f>
        <v>13.9375</v>
      </c>
      <c r="P58" s="52">
        <f t="shared" ref="P58" si="52">(O58-N58)/N58</f>
        <v>-0.28282766990291258</v>
      </c>
    </row>
    <row r="59" spans="1:16" ht="20.100000000000001" customHeight="1" x14ac:dyDescent="0.25">
      <c r="A59" s="38" t="s">
        <v>187</v>
      </c>
      <c r="B59" s="19">
        <v>8.629999999999999</v>
      </c>
      <c r="C59" s="140">
        <v>0.33</v>
      </c>
      <c r="D59" s="247">
        <f>B59/$B$62</f>
        <v>4.1903985005851017E-3</v>
      </c>
      <c r="E59" s="215">
        <f>C59/$C$62</f>
        <v>1.4924293131207155E-4</v>
      </c>
      <c r="F59" s="52">
        <f t="shared" si="30"/>
        <v>-0.96176129779837771</v>
      </c>
      <c r="H59" s="19">
        <v>6.9850000000000003</v>
      </c>
      <c r="I59" s="140">
        <v>0.17799999999999999</v>
      </c>
      <c r="J59" s="247">
        <f t="shared" si="26"/>
        <v>7.4452266877001868E-3</v>
      </c>
      <c r="K59" s="215">
        <f t="shared" si="27"/>
        <v>1.7113311271903597E-4</v>
      </c>
      <c r="L59" s="52">
        <f t="shared" si="49"/>
        <v>-0.97451682176091625</v>
      </c>
      <c r="N59" s="27">
        <f t="shared" ref="N59" si="53">(H59/B59)*10</f>
        <v>8.0938586326767101</v>
      </c>
      <c r="O59" s="152">
        <f t="shared" ref="O59:O60" si="54">(I59/C59)*10</f>
        <v>5.3939393939393927</v>
      </c>
      <c r="P59" s="52">
        <f t="shared" ref="P59" si="55">(O59-N59)/N59</f>
        <v>-0.33357627817184032</v>
      </c>
    </row>
    <row r="60" spans="1:16" ht="20.100000000000001" customHeight="1" x14ac:dyDescent="0.25">
      <c r="A60" s="38" t="s">
        <v>234</v>
      </c>
      <c r="B60" s="19"/>
      <c r="C60" s="140">
        <v>0.05</v>
      </c>
      <c r="D60" s="247">
        <f>B60/$B$62</f>
        <v>0</v>
      </c>
      <c r="E60" s="215">
        <f>C60/$C$62</f>
        <v>2.2612565350313869E-5</v>
      </c>
      <c r="F60" s="52"/>
      <c r="H60" s="19"/>
      <c r="I60" s="140">
        <v>7.5999999999999998E-2</v>
      </c>
      <c r="J60" s="247">
        <f t="shared" si="26"/>
        <v>0</v>
      </c>
      <c r="K60" s="215">
        <f t="shared" si="27"/>
        <v>7.3068070599138947E-5</v>
      </c>
      <c r="L60" s="52"/>
      <c r="N60" s="27"/>
      <c r="O60" s="152">
        <f t="shared" si="54"/>
        <v>15.199999999999998</v>
      </c>
      <c r="P60" s="52"/>
    </row>
    <row r="61" spans="1:16" ht="20.100000000000001" customHeight="1" thickBot="1" x14ac:dyDescent="0.3">
      <c r="A61" s="8" t="s">
        <v>17</v>
      </c>
      <c r="B61" s="19">
        <f>B62-SUM(B39:B60)</f>
        <v>2.9299999999993815</v>
      </c>
      <c r="C61" s="140">
        <f>C62-SUM(C39:C60)</f>
        <v>8.9999999999236024E-2</v>
      </c>
      <c r="D61" s="247">
        <f>B61/$B$62</f>
        <v>1.4226961305575617E-3</v>
      </c>
      <c r="E61" s="215">
        <f>C61/$C$62</f>
        <v>4.0702617630219454E-5</v>
      </c>
      <c r="F61" s="52">
        <f t="shared" si="30"/>
        <v>-0.96928327645076617</v>
      </c>
      <c r="H61" s="19">
        <f>H62-SUM(H39:H60)</f>
        <v>2.2540000000001328</v>
      </c>
      <c r="I61" s="140">
        <f>I62-SUM(I39:I60)</f>
        <v>9.6000000000003638E-2</v>
      </c>
      <c r="J61" s="247">
        <f t="shared" si="26"/>
        <v>2.4025112317934442E-3</v>
      </c>
      <c r="K61" s="215">
        <f t="shared" si="27"/>
        <v>9.2296510230494803E-5</v>
      </c>
      <c r="L61" s="52">
        <f t="shared" ref="L61" si="56">(I61-H61)/H61</f>
        <v>-0.9574090505767533</v>
      </c>
      <c r="N61" s="27">
        <f t="shared" ref="N61" si="57">(H61/B61)*10</f>
        <v>7.6928327645071963</v>
      </c>
      <c r="O61" s="152">
        <f t="shared" ref="O61" si="58">(I61/C61)*10</f>
        <v>10.666666666757616</v>
      </c>
      <c r="P61" s="52">
        <f t="shared" ref="P61" si="59">(O61-N61)/N61</f>
        <v>0.38657202012384101</v>
      </c>
    </row>
    <row r="62" spans="1:16" ht="26.25" customHeight="1" thickBot="1" x14ac:dyDescent="0.3">
      <c r="A62" s="12" t="s">
        <v>18</v>
      </c>
      <c r="B62" s="17">
        <v>2059.4699999999998</v>
      </c>
      <c r="C62" s="145">
        <v>2211.1599999999994</v>
      </c>
      <c r="D62" s="253">
        <f>SUM(D39:D61)</f>
        <v>1</v>
      </c>
      <c r="E62" s="254">
        <f>SUM(E39:E61)</f>
        <v>1</v>
      </c>
      <c r="F62" s="57">
        <f t="shared" si="30"/>
        <v>7.3654872370075605E-2</v>
      </c>
      <c r="G62" s="1"/>
      <c r="H62" s="17">
        <v>938.18500000000006</v>
      </c>
      <c r="I62" s="145">
        <v>1040.126</v>
      </c>
      <c r="J62" s="253">
        <f>SUM(J39:J61)</f>
        <v>1.0000000000000002</v>
      </c>
      <c r="K62" s="254">
        <f>SUM(K39:K61)</f>
        <v>0.99999999999999978</v>
      </c>
      <c r="L62" s="57">
        <f t="shared" si="31"/>
        <v>0.10865767412610509</v>
      </c>
      <c r="M62" s="1"/>
      <c r="N62" s="29">
        <f t="shared" si="28"/>
        <v>4.5554681544280822</v>
      </c>
      <c r="O62" s="146">
        <f t="shared" si="29"/>
        <v>4.7039834295121121</v>
      </c>
      <c r="P62" s="57">
        <f t="shared" si="8"/>
        <v>3.2601539523367681E-2</v>
      </c>
    </row>
    <row r="64" spans="1:16" ht="15.75" thickBot="1" x14ac:dyDescent="0.3"/>
    <row r="65" spans="1:16" x14ac:dyDescent="0.25">
      <c r="A65" s="361" t="s">
        <v>15</v>
      </c>
      <c r="B65" s="349" t="s">
        <v>1</v>
      </c>
      <c r="C65" s="347"/>
      <c r="D65" s="349" t="s">
        <v>104</v>
      </c>
      <c r="E65" s="347"/>
      <c r="F65" s="130" t="s">
        <v>0</v>
      </c>
      <c r="H65" s="359" t="s">
        <v>19</v>
      </c>
      <c r="I65" s="360"/>
      <c r="J65" s="349" t="s">
        <v>104</v>
      </c>
      <c r="K65" s="350"/>
      <c r="L65" s="130" t="s">
        <v>0</v>
      </c>
      <c r="N65" s="357" t="s">
        <v>22</v>
      </c>
      <c r="O65" s="347"/>
      <c r="P65" s="130" t="s">
        <v>0</v>
      </c>
    </row>
    <row r="66" spans="1:16" x14ac:dyDescent="0.25">
      <c r="A66" s="362"/>
      <c r="B66" s="352" t="str">
        <f>B5</f>
        <v>jan-fev</v>
      </c>
      <c r="C66" s="354"/>
      <c r="D66" s="352" t="str">
        <f>B5</f>
        <v>jan-fev</v>
      </c>
      <c r="E66" s="354"/>
      <c r="F66" s="131" t="str">
        <f>F37</f>
        <v>2024/2023</v>
      </c>
      <c r="H66" s="355" t="str">
        <f>B5</f>
        <v>jan-fev</v>
      </c>
      <c r="I66" s="354"/>
      <c r="J66" s="352" t="str">
        <f>B5</f>
        <v>jan-fev</v>
      </c>
      <c r="K66" s="353"/>
      <c r="L66" s="131" t="str">
        <f>L37</f>
        <v>2024/2023</v>
      </c>
      <c r="N66" s="355" t="str">
        <f>B5</f>
        <v>jan-fev</v>
      </c>
      <c r="O66" s="353"/>
      <c r="P66" s="131" t="str">
        <f>P37</f>
        <v>2024/2023</v>
      </c>
    </row>
    <row r="67" spans="1:16" ht="19.5" customHeight="1" thickBot="1" x14ac:dyDescent="0.3">
      <c r="A67" s="363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160</v>
      </c>
      <c r="B68" s="39">
        <v>429.49</v>
      </c>
      <c r="C68" s="147">
        <v>368.67999999999995</v>
      </c>
      <c r="D68" s="247">
        <f t="shared" ref="D68:D78" si="60">B68/$B$95</f>
        <v>0.37221374839671373</v>
      </c>
      <c r="E68" s="246">
        <f t="shared" ref="E68:E78" si="61">C68/$C$95</f>
        <v>0.19512659835718515</v>
      </c>
      <c r="F68" s="61">
        <f t="shared" ref="F68:F92" si="62">(C68-B68)/B68</f>
        <v>-0.14158653286456044</v>
      </c>
      <c r="H68" s="19">
        <v>1043.3890000000001</v>
      </c>
      <c r="I68" s="147">
        <v>379.79700000000003</v>
      </c>
      <c r="J68" s="245">
        <f t="shared" ref="J68:J78" si="63">H68/$H$95</f>
        <v>0.60692109070116596</v>
      </c>
      <c r="K68" s="246">
        <f t="shared" ref="K68:K78" si="64">I68/$I$95</f>
        <v>0.26931640744107688</v>
      </c>
      <c r="L68" s="61">
        <f t="shared" ref="L68:L92" si="65">(I68-H68)/H68</f>
        <v>-0.63599673755425834</v>
      </c>
      <c r="N68" s="41">
        <f t="shared" ref="N68:N69" si="66">(H68/B68)*10</f>
        <v>24.293673892290858</v>
      </c>
      <c r="O68" s="149">
        <f t="shared" ref="O68:O69" si="67">(I68/C68)*10</f>
        <v>10.301535206683305</v>
      </c>
      <c r="P68" s="61">
        <f t="shared" si="8"/>
        <v>-0.57595811764179883</v>
      </c>
    </row>
    <row r="69" spans="1:16" ht="20.100000000000001" customHeight="1" x14ac:dyDescent="0.25">
      <c r="A69" s="38" t="s">
        <v>162</v>
      </c>
      <c r="B69" s="19">
        <v>145.80000000000001</v>
      </c>
      <c r="C69" s="140">
        <v>514.87</v>
      </c>
      <c r="D69" s="247">
        <f t="shared" si="60"/>
        <v>0.1263562935487226</v>
      </c>
      <c r="E69" s="215">
        <f t="shared" si="61"/>
        <v>0.27249872978236939</v>
      </c>
      <c r="F69" s="52">
        <f t="shared" si="62"/>
        <v>2.5313443072702331</v>
      </c>
      <c r="H69" s="19">
        <v>175.928</v>
      </c>
      <c r="I69" s="140">
        <v>345.20500000000004</v>
      </c>
      <c r="J69" s="214">
        <f t="shared" si="63"/>
        <v>0.10233423358390274</v>
      </c>
      <c r="K69" s="215">
        <f t="shared" si="64"/>
        <v>0.24478700577070633</v>
      </c>
      <c r="L69" s="52">
        <f t="shared" si="65"/>
        <v>0.96219476149333849</v>
      </c>
      <c r="N69" s="40">
        <f t="shared" si="66"/>
        <v>12.066392318244167</v>
      </c>
      <c r="O69" s="143">
        <f t="shared" si="67"/>
        <v>6.7047021578262473</v>
      </c>
      <c r="P69" s="52">
        <f t="shared" si="8"/>
        <v>-0.44434906631629584</v>
      </c>
    </row>
    <row r="70" spans="1:16" ht="20.100000000000001" customHeight="1" x14ac:dyDescent="0.25">
      <c r="A70" s="38" t="s">
        <v>181</v>
      </c>
      <c r="B70" s="19">
        <v>247.86</v>
      </c>
      <c r="C70" s="140">
        <v>447.05</v>
      </c>
      <c r="D70" s="247">
        <f t="shared" si="60"/>
        <v>0.2148056990328284</v>
      </c>
      <c r="E70" s="215">
        <f t="shared" si="61"/>
        <v>0.23660449657041241</v>
      </c>
      <c r="F70" s="52">
        <f t="shared" si="62"/>
        <v>0.80363915113370443</v>
      </c>
      <c r="H70" s="19">
        <v>205.12100000000001</v>
      </c>
      <c r="I70" s="140">
        <v>276.11099999999999</v>
      </c>
      <c r="J70" s="214">
        <f t="shared" si="63"/>
        <v>0.11931528993090194</v>
      </c>
      <c r="K70" s="215">
        <f t="shared" si="64"/>
        <v>0.19579202198796508</v>
      </c>
      <c r="L70" s="52">
        <f t="shared" si="65"/>
        <v>0.3460884063552731</v>
      </c>
      <c r="N70" s="40">
        <f t="shared" ref="N70:N92" si="68">(H70/B70)*10</f>
        <v>8.2756798192528045</v>
      </c>
      <c r="O70" s="143">
        <f t="shared" ref="O70:O93" si="69">(I70/C70)*10</f>
        <v>6.17628900570406</v>
      </c>
      <c r="P70" s="52">
        <f t="shared" ref="P70:P92" si="70">(O70-N70)/N70</f>
        <v>-0.25368197651444357</v>
      </c>
    </row>
    <row r="71" spans="1:16" ht="20.100000000000001" customHeight="1" x14ac:dyDescent="0.25">
      <c r="A71" s="38" t="s">
        <v>176</v>
      </c>
      <c r="B71" s="19">
        <v>54.84</v>
      </c>
      <c r="C71" s="140">
        <v>54.690000000000005</v>
      </c>
      <c r="D71" s="247">
        <f t="shared" si="60"/>
        <v>4.7526605886227348E-2</v>
      </c>
      <c r="E71" s="215">
        <f t="shared" si="61"/>
        <v>2.89450842577695E-2</v>
      </c>
      <c r="F71" s="52">
        <f t="shared" si="62"/>
        <v>-2.7352297592997551E-3</v>
      </c>
      <c r="H71" s="19">
        <v>122.91499999999999</v>
      </c>
      <c r="I71" s="140">
        <v>132.316</v>
      </c>
      <c r="J71" s="214">
        <f t="shared" si="63"/>
        <v>7.1497500801267599E-2</v>
      </c>
      <c r="K71" s="215">
        <f t="shared" si="64"/>
        <v>9.3826095959087433E-2</v>
      </c>
      <c r="L71" s="52">
        <f t="shared" si="65"/>
        <v>7.6483748932188997E-2</v>
      </c>
      <c r="N71" s="40">
        <f t="shared" si="68"/>
        <v>22.413384390955503</v>
      </c>
      <c r="O71" s="143">
        <f t="shared" si="69"/>
        <v>24.193819711098921</v>
      </c>
      <c r="P71" s="52">
        <f t="shared" si="70"/>
        <v>7.9436255100406847E-2</v>
      </c>
    </row>
    <row r="72" spans="1:16" ht="20.100000000000001" customHeight="1" x14ac:dyDescent="0.25">
      <c r="A72" s="38" t="s">
        <v>167</v>
      </c>
      <c r="B72" s="19">
        <v>139.55000000000001</v>
      </c>
      <c r="C72" s="140">
        <v>143.45999999999998</v>
      </c>
      <c r="D72" s="247">
        <f t="shared" si="60"/>
        <v>0.12093978576628421</v>
      </c>
      <c r="E72" s="215">
        <f t="shared" si="61"/>
        <v>7.5927258870353107E-2</v>
      </c>
      <c r="F72" s="52">
        <f t="shared" si="62"/>
        <v>2.8018631314940652E-2</v>
      </c>
      <c r="H72" s="19">
        <v>52.181000000000004</v>
      </c>
      <c r="I72" s="140">
        <v>60.05</v>
      </c>
      <c r="J72" s="214">
        <f t="shared" si="63"/>
        <v>3.035277296758691E-2</v>
      </c>
      <c r="K72" s="215">
        <f t="shared" si="64"/>
        <v>4.2581827309948909E-2</v>
      </c>
      <c r="L72" s="52">
        <f t="shared" si="65"/>
        <v>0.15080201605948509</v>
      </c>
      <c r="N72" s="40">
        <f t="shared" si="68"/>
        <v>3.7392332497312792</v>
      </c>
      <c r="O72" s="143">
        <f t="shared" si="69"/>
        <v>4.1858357730377813</v>
      </c>
      <c r="P72" s="52">
        <f t="shared" si="70"/>
        <v>0.11943692556183738</v>
      </c>
    </row>
    <row r="73" spans="1:16" ht="20.100000000000001" customHeight="1" x14ac:dyDescent="0.25">
      <c r="A73" s="38" t="s">
        <v>195</v>
      </c>
      <c r="B73" s="19">
        <v>17.55</v>
      </c>
      <c r="C73" s="140">
        <v>118.75999999999999</v>
      </c>
      <c r="D73" s="247">
        <f t="shared" si="60"/>
        <v>1.5209553853086978E-2</v>
      </c>
      <c r="E73" s="215">
        <f t="shared" si="61"/>
        <v>6.2854602421881609E-2</v>
      </c>
      <c r="F73" s="52">
        <f t="shared" si="62"/>
        <v>5.7669515669515663</v>
      </c>
      <c r="H73" s="19">
        <v>10.71</v>
      </c>
      <c r="I73" s="140">
        <v>59.301000000000002</v>
      </c>
      <c r="J73" s="214">
        <f t="shared" si="63"/>
        <v>6.2298192538060944E-3</v>
      </c>
      <c r="K73" s="215">
        <f t="shared" si="64"/>
        <v>4.2050706766149554E-2</v>
      </c>
      <c r="L73" s="52">
        <f t="shared" si="65"/>
        <v>4.5369747899159663</v>
      </c>
      <c r="N73" s="40">
        <f t="shared" si="68"/>
        <v>6.1025641025641031</v>
      </c>
      <c r="O73" s="143">
        <f t="shared" si="69"/>
        <v>4.9933479285954876</v>
      </c>
      <c r="P73" s="52">
        <f t="shared" si="70"/>
        <v>-0.18176231422174791</v>
      </c>
    </row>
    <row r="74" spans="1:16" ht="20.100000000000001" customHeight="1" x14ac:dyDescent="0.25">
      <c r="A74" s="38" t="s">
        <v>172</v>
      </c>
      <c r="B74" s="19"/>
      <c r="C74" s="140">
        <v>90</v>
      </c>
      <c r="D74" s="247">
        <f t="shared" si="60"/>
        <v>0</v>
      </c>
      <c r="E74" s="215">
        <f t="shared" si="61"/>
        <v>4.7633161148276738E-2</v>
      </c>
      <c r="F74" s="52"/>
      <c r="H74" s="19"/>
      <c r="I74" s="140">
        <v>56.975999999999999</v>
      </c>
      <c r="J74" s="214">
        <f t="shared" si="63"/>
        <v>0</v>
      </c>
      <c r="K74" s="215">
        <f t="shared" si="64"/>
        <v>4.0402034851151528E-2</v>
      </c>
      <c r="L74" s="52"/>
      <c r="N74" s="40"/>
      <c r="O74" s="143">
        <f t="shared" si="69"/>
        <v>6.3306666666666667</v>
      </c>
      <c r="P74" s="52"/>
    </row>
    <row r="75" spans="1:16" ht="20.100000000000001" customHeight="1" x14ac:dyDescent="0.25">
      <c r="A75" s="38" t="s">
        <v>163</v>
      </c>
      <c r="B75" s="19">
        <v>10.16</v>
      </c>
      <c r="C75" s="140">
        <v>31.090000000000003</v>
      </c>
      <c r="D75" s="247">
        <f t="shared" si="60"/>
        <v>8.8050750511318339E-3</v>
      </c>
      <c r="E75" s="215">
        <f t="shared" si="61"/>
        <v>1.6454610889999156E-2</v>
      </c>
      <c r="F75" s="52">
        <f t="shared" si="62"/>
        <v>2.0600393700787403</v>
      </c>
      <c r="H75" s="19">
        <v>10.395</v>
      </c>
      <c r="I75" s="140">
        <v>21.03</v>
      </c>
      <c r="J75" s="214">
        <f t="shared" si="63"/>
        <v>6.0465892757529732E-3</v>
      </c>
      <c r="K75" s="215">
        <f t="shared" si="64"/>
        <v>1.491250338598211E-2</v>
      </c>
      <c r="L75" s="52">
        <f t="shared" si="65"/>
        <v>1.0230880230880233</v>
      </c>
      <c r="N75" s="40">
        <f t="shared" si="68"/>
        <v>10.231299212598424</v>
      </c>
      <c r="O75" s="143">
        <f t="shared" si="69"/>
        <v>6.7642328723062075</v>
      </c>
      <c r="P75" s="52">
        <f t="shared" si="70"/>
        <v>-0.33886862931571837</v>
      </c>
    </row>
    <row r="76" spans="1:16" ht="20.100000000000001" customHeight="1" x14ac:dyDescent="0.25">
      <c r="A76" s="38" t="s">
        <v>221</v>
      </c>
      <c r="B76" s="19">
        <v>13.95</v>
      </c>
      <c r="C76" s="140">
        <v>13.25</v>
      </c>
      <c r="D76" s="247">
        <f t="shared" si="60"/>
        <v>1.2089645370402469E-2</v>
      </c>
      <c r="E76" s="215">
        <f t="shared" si="61"/>
        <v>7.0126598357185196E-3</v>
      </c>
      <c r="F76" s="52">
        <f t="shared" si="62"/>
        <v>-5.0179211469534003E-2</v>
      </c>
      <c r="H76" s="19">
        <v>13.834999999999999</v>
      </c>
      <c r="I76" s="140">
        <v>18.402999999999999</v>
      </c>
      <c r="J76" s="214">
        <f t="shared" si="63"/>
        <v>8.0475769725870498E-3</v>
      </c>
      <c r="K76" s="215">
        <f t="shared" si="64"/>
        <v>1.3049681398584343E-2</v>
      </c>
      <c r="L76" s="52">
        <f t="shared" si="65"/>
        <v>0.33017708709794003</v>
      </c>
      <c r="N76" s="40">
        <f t="shared" si="68"/>
        <v>9.9175627240143367</v>
      </c>
      <c r="O76" s="143">
        <f t="shared" si="69"/>
        <v>13.889056603773584</v>
      </c>
      <c r="P76" s="52">
        <f t="shared" si="70"/>
        <v>0.400450593586133</v>
      </c>
    </row>
    <row r="77" spans="1:16" ht="20.100000000000001" customHeight="1" x14ac:dyDescent="0.25">
      <c r="A77" s="38" t="s">
        <v>178</v>
      </c>
      <c r="B77" s="19">
        <v>20.55</v>
      </c>
      <c r="C77" s="140">
        <v>25.82</v>
      </c>
      <c r="D77" s="247">
        <f t="shared" si="60"/>
        <v>1.7809477588657401E-2</v>
      </c>
      <c r="E77" s="215">
        <f t="shared" si="61"/>
        <v>1.3665424676094504E-2</v>
      </c>
      <c r="F77" s="52">
        <f t="shared" si="62"/>
        <v>0.25644768856447686</v>
      </c>
      <c r="H77" s="19">
        <v>13.72</v>
      </c>
      <c r="I77" s="140">
        <v>17.632000000000001</v>
      </c>
      <c r="J77" s="214">
        <f t="shared" si="63"/>
        <v>7.9806834885359119E-3</v>
      </c>
      <c r="K77" s="215">
        <f t="shared" si="64"/>
        <v>1.2502960518385E-2</v>
      </c>
      <c r="L77" s="52">
        <f t="shared" si="65"/>
        <v>0.28513119533527703</v>
      </c>
      <c r="N77" s="40">
        <f t="shared" si="68"/>
        <v>6.6763990267639901</v>
      </c>
      <c r="O77" s="143">
        <f t="shared" si="69"/>
        <v>6.8288148721920994</v>
      </c>
      <c r="P77" s="52">
        <f t="shared" si="70"/>
        <v>2.2829049734312285E-2</v>
      </c>
    </row>
    <row r="78" spans="1:16" ht="20.100000000000001" customHeight="1" x14ac:dyDescent="0.25">
      <c r="A78" s="38" t="s">
        <v>161</v>
      </c>
      <c r="B78" s="19">
        <v>1.1299999999999999</v>
      </c>
      <c r="C78" s="140">
        <v>33.68</v>
      </c>
      <c r="D78" s="247">
        <f t="shared" si="60"/>
        <v>9.7930460706485939E-4</v>
      </c>
      <c r="E78" s="215">
        <f t="shared" si="61"/>
        <v>1.7825387416377337E-2</v>
      </c>
      <c r="F78" s="52">
        <f t="shared" si="62"/>
        <v>28.805309734513276</v>
      </c>
      <c r="H78" s="19">
        <v>0.54700000000000004</v>
      </c>
      <c r="I78" s="140">
        <v>15.455</v>
      </c>
      <c r="J78" s="214">
        <f t="shared" si="63"/>
        <v>3.1818031109541862E-4</v>
      </c>
      <c r="K78" s="215">
        <f t="shared" si="64"/>
        <v>1.0959236320986852E-2</v>
      </c>
      <c r="L78" s="52">
        <f t="shared" si="65"/>
        <v>27.25411334552102</v>
      </c>
      <c r="N78" s="40">
        <f t="shared" si="68"/>
        <v>4.840707964601771</v>
      </c>
      <c r="O78" s="143">
        <f t="shared" si="69"/>
        <v>4.5887767220902616</v>
      </c>
      <c r="P78" s="52">
        <f t="shared" si="70"/>
        <v>-5.2044296899086948E-2</v>
      </c>
    </row>
    <row r="79" spans="1:16" ht="20.100000000000001" customHeight="1" x14ac:dyDescent="0.25">
      <c r="A79" s="38" t="s">
        <v>194</v>
      </c>
      <c r="B79" s="19">
        <v>0.04</v>
      </c>
      <c r="C79" s="140">
        <v>27.150000000000002</v>
      </c>
      <c r="D79" s="247">
        <f t="shared" ref="D79:D91" si="71">B79/$B$95</f>
        <v>3.4665649807605647E-5</v>
      </c>
      <c r="E79" s="215">
        <f t="shared" ref="E79:E91" si="72">C79/$C$95</f>
        <v>1.4369336946396817E-2</v>
      </c>
      <c r="F79" s="52">
        <f t="shared" si="62"/>
        <v>677.75000000000011</v>
      </c>
      <c r="H79" s="19">
        <v>0.251</v>
      </c>
      <c r="I79" s="140">
        <v>9.354000000000001</v>
      </c>
      <c r="J79" s="214">
        <f t="shared" ref="J79:J90" si="73">H79/$H$95</f>
        <v>1.4600229997248641E-4</v>
      </c>
      <c r="K79" s="215">
        <f t="shared" ref="K79:K90" si="74">I79/$I$95</f>
        <v>6.6329793947920426E-3</v>
      </c>
      <c r="L79" s="52">
        <f t="shared" si="65"/>
        <v>36.266932270916342</v>
      </c>
      <c r="N79" s="40">
        <f t="shared" si="68"/>
        <v>62.749999999999993</v>
      </c>
      <c r="O79" s="143">
        <f t="shared" si="69"/>
        <v>3.445303867403315</v>
      </c>
      <c r="P79" s="52">
        <f t="shared" si="70"/>
        <v>-0.94509475908520613</v>
      </c>
    </row>
    <row r="80" spans="1:16" ht="20.100000000000001" customHeight="1" x14ac:dyDescent="0.25">
      <c r="A80" s="38" t="s">
        <v>180</v>
      </c>
      <c r="B80" s="19">
        <v>0.91</v>
      </c>
      <c r="C80" s="140">
        <v>9</v>
      </c>
      <c r="D80" s="247">
        <f t="shared" si="71"/>
        <v>7.8864353312302848E-4</v>
      </c>
      <c r="E80" s="215">
        <f t="shared" si="72"/>
        <v>4.7633161148276735E-3</v>
      </c>
      <c r="F80" s="52">
        <f t="shared" si="62"/>
        <v>8.8901098901098905</v>
      </c>
      <c r="H80" s="19">
        <v>0.443</v>
      </c>
      <c r="I80" s="140">
        <v>6.6020000000000003</v>
      </c>
      <c r="J80" s="214">
        <f t="shared" si="73"/>
        <v>2.5768533421438838E-4</v>
      </c>
      <c r="K80" s="215">
        <f t="shared" si="74"/>
        <v>4.681519132394384E-3</v>
      </c>
      <c r="L80" s="52">
        <f t="shared" si="65"/>
        <v>13.90293453724605</v>
      </c>
      <c r="N80" s="40">
        <f t="shared" si="68"/>
        <v>4.8681318681318677</v>
      </c>
      <c r="O80" s="143">
        <f t="shared" si="69"/>
        <v>7.3355555555555565</v>
      </c>
      <c r="P80" s="52">
        <f t="shared" si="70"/>
        <v>0.50685226987710086</v>
      </c>
    </row>
    <row r="81" spans="1:16" ht="20.100000000000001" customHeight="1" x14ac:dyDescent="0.25">
      <c r="A81" s="38" t="s">
        <v>202</v>
      </c>
      <c r="B81" s="19">
        <v>3.69</v>
      </c>
      <c r="C81" s="140">
        <v>2.67</v>
      </c>
      <c r="D81" s="247">
        <f t="shared" si="71"/>
        <v>3.197906194751621E-3</v>
      </c>
      <c r="E81" s="215">
        <f t="shared" si="72"/>
        <v>1.4131171140655432E-3</v>
      </c>
      <c r="F81" s="52">
        <f t="shared" si="62"/>
        <v>-0.27642276422764228</v>
      </c>
      <c r="H81" s="19">
        <v>4.2039999999999997</v>
      </c>
      <c r="I81" s="140">
        <v>4.258</v>
      </c>
      <c r="J81" s="214">
        <f t="shared" si="73"/>
        <v>2.4453931039216449E-3</v>
      </c>
      <c r="K81" s="215">
        <f t="shared" si="74"/>
        <v>3.0193741995963776E-3</v>
      </c>
      <c r="L81" s="52">
        <f t="shared" si="65"/>
        <v>1.2844909609895403E-2</v>
      </c>
      <c r="N81" s="40">
        <f t="shared" si="68"/>
        <v>11.392953929539296</v>
      </c>
      <c r="O81" s="143">
        <f t="shared" si="69"/>
        <v>15.94756554307116</v>
      </c>
      <c r="P81" s="52">
        <f t="shared" si="70"/>
        <v>0.39977442564064181</v>
      </c>
    </row>
    <row r="82" spans="1:16" ht="20.100000000000001" customHeight="1" x14ac:dyDescent="0.25">
      <c r="A82" s="38" t="s">
        <v>216</v>
      </c>
      <c r="B82" s="19">
        <v>2.84</v>
      </c>
      <c r="C82" s="140">
        <v>1.49</v>
      </c>
      <c r="D82" s="247">
        <f t="shared" si="71"/>
        <v>2.4612611363400007E-3</v>
      </c>
      <c r="E82" s="215">
        <f t="shared" si="72"/>
        <v>7.8859344567702597E-4</v>
      </c>
      <c r="F82" s="52">
        <f t="shared" si="62"/>
        <v>-0.47535211267605632</v>
      </c>
      <c r="H82" s="19">
        <v>1.492</v>
      </c>
      <c r="I82" s="140">
        <v>2.2730000000000001</v>
      </c>
      <c r="J82" s="214">
        <f t="shared" si="73"/>
        <v>8.6787024525477978E-4</v>
      </c>
      <c r="K82" s="215">
        <f t="shared" si="74"/>
        <v>1.6117983925980663E-3</v>
      </c>
      <c r="L82" s="52">
        <f t="shared" si="65"/>
        <v>0.52345844504021455</v>
      </c>
      <c r="N82" s="40">
        <f t="shared" si="68"/>
        <v>5.2535211267605639</v>
      </c>
      <c r="O82" s="143">
        <f t="shared" si="69"/>
        <v>15.255033557046982</v>
      </c>
      <c r="P82" s="52">
        <f t="shared" si="70"/>
        <v>1.9037731435665834</v>
      </c>
    </row>
    <row r="83" spans="1:16" ht="20.100000000000001" customHeight="1" x14ac:dyDescent="0.25">
      <c r="A83" s="38" t="s">
        <v>208</v>
      </c>
      <c r="B83" s="19">
        <v>22.5</v>
      </c>
      <c r="C83" s="140">
        <v>0.98000000000000009</v>
      </c>
      <c r="D83" s="247">
        <f t="shared" si="71"/>
        <v>1.9499428016778175E-2</v>
      </c>
      <c r="E83" s="215">
        <f t="shared" si="72"/>
        <v>5.1867219917012448E-4</v>
      </c>
      <c r="F83" s="52">
        <f t="shared" si="62"/>
        <v>-0.95644444444444443</v>
      </c>
      <c r="H83" s="19">
        <v>13.91</v>
      </c>
      <c r="I83" s="140">
        <v>2.2610000000000001</v>
      </c>
      <c r="J83" s="214">
        <f t="shared" si="73"/>
        <v>8.0912031578377931E-3</v>
      </c>
      <c r="K83" s="215">
        <f t="shared" si="74"/>
        <v>1.6032891181980765E-3</v>
      </c>
      <c r="L83" s="52">
        <f t="shared" si="65"/>
        <v>-0.83745506829618988</v>
      </c>
      <c r="N83" s="40">
        <f t="shared" si="68"/>
        <v>6.1822222222222223</v>
      </c>
      <c r="O83" s="143">
        <f t="shared" si="69"/>
        <v>23.071428571428569</v>
      </c>
      <c r="P83" s="52">
        <f t="shared" si="70"/>
        <v>2.7318989421793156</v>
      </c>
    </row>
    <row r="84" spans="1:16" ht="20.100000000000001" customHeight="1" x14ac:dyDescent="0.25">
      <c r="A84" s="38" t="s">
        <v>200</v>
      </c>
      <c r="B84" s="19"/>
      <c r="C84" s="140">
        <v>0.9</v>
      </c>
      <c r="D84" s="247">
        <f t="shared" si="71"/>
        <v>0</v>
      </c>
      <c r="E84" s="215">
        <f t="shared" si="72"/>
        <v>4.7633161148276739E-4</v>
      </c>
      <c r="F84" s="52"/>
      <c r="H84" s="19"/>
      <c r="I84" s="140">
        <v>0.67600000000000005</v>
      </c>
      <c r="J84" s="214">
        <f t="shared" si="73"/>
        <v>0</v>
      </c>
      <c r="K84" s="215">
        <f t="shared" si="74"/>
        <v>4.7935579119942493E-4</v>
      </c>
      <c r="L84" s="52"/>
      <c r="N84" s="40"/>
      <c r="O84" s="143">
        <f t="shared" si="69"/>
        <v>7.511111111111112</v>
      </c>
      <c r="P84" s="52"/>
    </row>
    <row r="85" spans="1:16" ht="20.100000000000001" customHeight="1" x14ac:dyDescent="0.25">
      <c r="A85" s="38" t="s">
        <v>235</v>
      </c>
      <c r="B85" s="19"/>
      <c r="C85" s="140">
        <v>0.18</v>
      </c>
      <c r="D85" s="247">
        <f t="shared" si="71"/>
        <v>0</v>
      </c>
      <c r="E85" s="215">
        <f t="shared" si="72"/>
        <v>9.5266322296553465E-5</v>
      </c>
      <c r="F85" s="52"/>
      <c r="H85" s="19"/>
      <c r="I85" s="140">
        <v>0.65200000000000002</v>
      </c>
      <c r="J85" s="214">
        <f t="shared" si="73"/>
        <v>0</v>
      </c>
      <c r="K85" s="215">
        <f t="shared" si="74"/>
        <v>4.623372423994453E-4</v>
      </c>
      <c r="L85" s="52"/>
      <c r="N85" s="40"/>
      <c r="O85" s="143">
        <f t="shared" si="69"/>
        <v>36.222222222222229</v>
      </c>
      <c r="P85" s="52"/>
    </row>
    <row r="86" spans="1:16" ht="20.100000000000001" customHeight="1" x14ac:dyDescent="0.25">
      <c r="A86" s="38" t="s">
        <v>236</v>
      </c>
      <c r="B86" s="19">
        <v>0.5</v>
      </c>
      <c r="C86" s="140">
        <v>3.92</v>
      </c>
      <c r="D86" s="247">
        <f t="shared" si="71"/>
        <v>4.3332062259507061E-4</v>
      </c>
      <c r="E86" s="215">
        <f t="shared" si="72"/>
        <v>2.0746887966804979E-3</v>
      </c>
      <c r="F86" s="52">
        <f t="shared" si="62"/>
        <v>6.84</v>
      </c>
      <c r="H86" s="19">
        <v>0.90200000000000002</v>
      </c>
      <c r="I86" s="140">
        <v>0.627</v>
      </c>
      <c r="J86" s="214">
        <f t="shared" si="73"/>
        <v>5.2467758794893528E-4</v>
      </c>
      <c r="K86" s="215">
        <f t="shared" si="74"/>
        <v>4.4460958739946658E-4</v>
      </c>
      <c r="L86" s="52">
        <f t="shared" si="65"/>
        <v>-0.3048780487804878</v>
      </c>
      <c r="N86" s="40">
        <f t="shared" si="68"/>
        <v>18.04</v>
      </c>
      <c r="O86" s="143">
        <f t="shared" si="69"/>
        <v>1.5994897959183674</v>
      </c>
      <c r="P86" s="52">
        <f t="shared" si="70"/>
        <v>-0.91133648581383775</v>
      </c>
    </row>
    <row r="87" spans="1:16" ht="20.100000000000001" customHeight="1" x14ac:dyDescent="0.25">
      <c r="A87" s="38" t="s">
        <v>228</v>
      </c>
      <c r="B87" s="19"/>
      <c r="C87" s="140">
        <v>0.6</v>
      </c>
      <c r="D87" s="247">
        <f t="shared" si="71"/>
        <v>0</v>
      </c>
      <c r="E87" s="215">
        <f t="shared" si="72"/>
        <v>3.1755440765517823E-4</v>
      </c>
      <c r="F87" s="52"/>
      <c r="H87" s="19"/>
      <c r="I87" s="140">
        <v>0.53700000000000003</v>
      </c>
      <c r="J87" s="214">
        <f t="shared" si="73"/>
        <v>0</v>
      </c>
      <c r="K87" s="215">
        <f t="shared" si="74"/>
        <v>3.8079002939954318E-4</v>
      </c>
      <c r="L87" s="52"/>
      <c r="N87" s="40"/>
      <c r="O87" s="143">
        <f t="shared" si="69"/>
        <v>8.9500000000000011</v>
      </c>
      <c r="P87" s="52"/>
    </row>
    <row r="88" spans="1:16" ht="20.100000000000001" customHeight="1" x14ac:dyDescent="0.25">
      <c r="A88" s="38" t="s">
        <v>203</v>
      </c>
      <c r="B88" s="19">
        <v>2.79</v>
      </c>
      <c r="C88" s="140">
        <v>0.13</v>
      </c>
      <c r="D88" s="247">
        <f t="shared" si="71"/>
        <v>2.417929074080494E-3</v>
      </c>
      <c r="E88" s="215">
        <f t="shared" si="72"/>
        <v>6.8803454991955284E-5</v>
      </c>
      <c r="F88" s="52">
        <f t="shared" si="62"/>
        <v>-0.95340501792114696</v>
      </c>
      <c r="H88" s="19">
        <v>21.608999999999998</v>
      </c>
      <c r="I88" s="140">
        <v>0.33099999999999996</v>
      </c>
      <c r="J88" s="214">
        <f t="shared" si="73"/>
        <v>1.2569576494444058E-2</v>
      </c>
      <c r="K88" s="215">
        <f t="shared" si="74"/>
        <v>2.3471415219971837E-4</v>
      </c>
      <c r="L88" s="52">
        <f t="shared" si="65"/>
        <v>-0.98468230829746872</v>
      </c>
      <c r="N88" s="40">
        <f t="shared" si="68"/>
        <v>77.451612903225794</v>
      </c>
      <c r="O88" s="143">
        <f t="shared" si="69"/>
        <v>25.461538461538456</v>
      </c>
      <c r="P88" s="52">
        <f t="shared" si="70"/>
        <v>-0.67125877038413484</v>
      </c>
    </row>
    <row r="89" spans="1:16" ht="20.100000000000001" customHeight="1" x14ac:dyDescent="0.25">
      <c r="A89" s="38" t="s">
        <v>183</v>
      </c>
      <c r="B89" s="19">
        <v>3.74</v>
      </c>
      <c r="C89" s="140">
        <v>0.45</v>
      </c>
      <c r="D89" s="247">
        <f t="shared" si="71"/>
        <v>3.2412382570111281E-3</v>
      </c>
      <c r="E89" s="215">
        <f t="shared" si="72"/>
        <v>2.381658057413837E-4</v>
      </c>
      <c r="F89" s="52">
        <f t="shared" si="62"/>
        <v>-0.8796791443850267</v>
      </c>
      <c r="H89" s="19">
        <v>3.0369999999999999</v>
      </c>
      <c r="I89" s="140">
        <v>0.17799999999999999</v>
      </c>
      <c r="J89" s="214">
        <f t="shared" si="73"/>
        <v>1.7665696614200847E-3</v>
      </c>
      <c r="K89" s="215">
        <f t="shared" si="74"/>
        <v>1.2622090359984856E-4</v>
      </c>
      <c r="L89" s="52">
        <f t="shared" si="65"/>
        <v>-0.94138952914059926</v>
      </c>
      <c r="N89" s="40">
        <f t="shared" si="68"/>
        <v>8.120320855614974</v>
      </c>
      <c r="O89" s="143">
        <f t="shared" si="69"/>
        <v>3.9555555555555557</v>
      </c>
      <c r="P89" s="52">
        <f t="shared" si="70"/>
        <v>-0.51288186441298067</v>
      </c>
    </row>
    <row r="90" spans="1:16" ht="20.100000000000001" customHeight="1" x14ac:dyDescent="0.25">
      <c r="A90" s="38" t="s">
        <v>198</v>
      </c>
      <c r="B90" s="19">
        <v>0.14000000000000001</v>
      </c>
      <c r="C90" s="140">
        <v>0.36</v>
      </c>
      <c r="D90" s="247">
        <f t="shared" si="71"/>
        <v>1.2132977432661978E-4</v>
      </c>
      <c r="E90" s="215">
        <f t="shared" si="72"/>
        <v>1.9053264459310693E-4</v>
      </c>
      <c r="F90" s="52">
        <f t="shared" si="62"/>
        <v>1.5714285714285712</v>
      </c>
      <c r="H90" s="19">
        <v>3.5999999999999997E-2</v>
      </c>
      <c r="I90" s="140">
        <v>9.2999999999999999E-2</v>
      </c>
      <c r="J90" s="214">
        <f t="shared" si="73"/>
        <v>2.0940568920356615E-5</v>
      </c>
      <c r="K90" s="215">
        <f t="shared" si="74"/>
        <v>6.5946876599920875E-5</v>
      </c>
      <c r="L90" s="52">
        <f t="shared" si="65"/>
        <v>1.5833333333333335</v>
      </c>
      <c r="N90" s="40">
        <f t="shared" si="68"/>
        <v>2.5714285714285712</v>
      </c>
      <c r="O90" s="143">
        <f t="shared" si="69"/>
        <v>2.5833333333333335</v>
      </c>
      <c r="P90" s="52">
        <f t="shared" si="70"/>
        <v>4.6296296296297864E-3</v>
      </c>
    </row>
    <row r="91" spans="1:16" ht="20.100000000000001" customHeight="1" x14ac:dyDescent="0.25">
      <c r="A91" s="38" t="s">
        <v>196</v>
      </c>
      <c r="B91" s="19">
        <v>0.09</v>
      </c>
      <c r="C91" s="140">
        <v>0.23</v>
      </c>
      <c r="D91" s="247">
        <f t="shared" si="71"/>
        <v>7.7997712067112704E-5</v>
      </c>
      <c r="E91" s="215">
        <f t="shared" si="72"/>
        <v>1.2172918960115166E-4</v>
      </c>
      <c r="F91" s="52">
        <f t="shared" si="62"/>
        <v>1.5555555555555558</v>
      </c>
      <c r="H91" s="19">
        <v>4.1000000000000002E-2</v>
      </c>
      <c r="I91" s="140">
        <v>8.5999999999999993E-2</v>
      </c>
      <c r="J91" s="214">
        <f>H91/$H$95</f>
        <v>2.3848981270406147E-5</v>
      </c>
      <c r="K91" s="215">
        <f>I91/$I$95</f>
        <v>6.0983133199926832E-5</v>
      </c>
      <c r="L91" s="52">
        <f t="shared" si="65"/>
        <v>1.0975609756097557</v>
      </c>
      <c r="N91" s="40">
        <f t="shared" si="68"/>
        <v>4.5555555555555562</v>
      </c>
      <c r="O91" s="143">
        <f t="shared" si="69"/>
        <v>3.7391304347826084</v>
      </c>
      <c r="P91" s="52">
        <f t="shared" si="70"/>
        <v>-0.17921527041357388</v>
      </c>
    </row>
    <row r="92" spans="1:16" ht="20.100000000000001" customHeight="1" x14ac:dyDescent="0.25">
      <c r="A92" s="38" t="s">
        <v>197</v>
      </c>
      <c r="B92" s="19">
        <v>9.83</v>
      </c>
      <c r="C92" s="140">
        <v>0.01</v>
      </c>
      <c r="D92" s="247">
        <f>B92/$B$95</f>
        <v>8.5190834402190871E-3</v>
      </c>
      <c r="E92" s="215">
        <f>C92/$C$95</f>
        <v>5.2925734609196379E-6</v>
      </c>
      <c r="F92" s="52">
        <f t="shared" si="62"/>
        <v>-0.99898270600203465</v>
      </c>
      <c r="H92" s="19">
        <v>11.404999999999999</v>
      </c>
      <c r="I92" s="140">
        <v>1.4999999999999999E-2</v>
      </c>
      <c r="J92" s="214">
        <f>H92/$H$95</f>
        <v>6.6340885704629779E-3</v>
      </c>
      <c r="K92" s="215">
        <f>I92/$I$95</f>
        <v>1.0636592999987239E-5</v>
      </c>
      <c r="L92" s="52">
        <f t="shared" si="65"/>
        <v>-0.99868478737395872</v>
      </c>
      <c r="N92" s="40">
        <f t="shared" si="68"/>
        <v>11.602238046795524</v>
      </c>
      <c r="O92" s="143">
        <f t="shared" si="69"/>
        <v>15</v>
      </c>
      <c r="P92" s="52">
        <f t="shared" si="70"/>
        <v>0.29285401139850947</v>
      </c>
    </row>
    <row r="93" spans="1:16" ht="20.100000000000001" customHeight="1" x14ac:dyDescent="0.25">
      <c r="A93" s="38" t="s">
        <v>182</v>
      </c>
      <c r="B93" s="19"/>
      <c r="C93" s="140">
        <v>0.02</v>
      </c>
      <c r="D93" s="247">
        <f>B93/$B$95</f>
        <v>0</v>
      </c>
      <c r="E93" s="215">
        <f>C93/$C$95</f>
        <v>1.0585146921839276E-5</v>
      </c>
      <c r="F93" s="52"/>
      <c r="H93" s="19"/>
      <c r="I93" s="140">
        <v>7.0000000000000001E-3</v>
      </c>
      <c r="J93" s="214">
        <f>H93/$H$95</f>
        <v>0</v>
      </c>
      <c r="K93" s="215">
        <f>I93/$I$95</f>
        <v>4.9637433999940448E-6</v>
      </c>
      <c r="L93" s="52"/>
      <c r="N93" s="40"/>
      <c r="O93" s="143">
        <f t="shared" si="69"/>
        <v>3.5</v>
      </c>
      <c r="P93" s="52"/>
    </row>
    <row r="94" spans="1:16" ht="20.100000000000001" customHeight="1" thickBot="1" x14ac:dyDescent="0.3">
      <c r="A94" s="8" t="s">
        <v>17</v>
      </c>
      <c r="B94" s="196">
        <f>B95-SUM(B68:B93)</f>
        <v>25.929999999999836</v>
      </c>
      <c r="C94" s="22">
        <f>C95-SUM(C68:C93)</f>
        <v>0</v>
      </c>
      <c r="D94" s="247">
        <f>B94/$B$95</f>
        <v>2.2472007487780218E-2</v>
      </c>
      <c r="E94" s="215">
        <f>C94/$C$95</f>
        <v>0</v>
      </c>
      <c r="F94" s="52">
        <f t="shared" ref="F94" si="75">(C94-B94)/B94</f>
        <v>-1</v>
      </c>
      <c r="H94" s="196">
        <f>H95-SUM(H68:H93)</f>
        <v>13.079999999999927</v>
      </c>
      <c r="I94" s="119">
        <f>I95-SUM(I68:I93)</f>
        <v>0</v>
      </c>
      <c r="J94" s="214">
        <f>H94/$H$95</f>
        <v>7.6084067077295285E-3</v>
      </c>
      <c r="K94" s="215">
        <f>I94/$I$95</f>
        <v>0</v>
      </c>
      <c r="L94" s="52">
        <f t="shared" ref="L94" si="76">(I94-H94)/H94</f>
        <v>-1</v>
      </c>
      <c r="N94" s="40">
        <f t="shared" ref="N94" si="77">(H94/B94)*10</f>
        <v>5.0443501735441609</v>
      </c>
      <c r="O94" s="143"/>
      <c r="P94" s="52"/>
    </row>
    <row r="95" spans="1:16" ht="26.25" customHeight="1" thickBot="1" x14ac:dyDescent="0.3">
      <c r="A95" s="12" t="s">
        <v>18</v>
      </c>
      <c r="B95" s="17">
        <v>1153.8799999999999</v>
      </c>
      <c r="C95" s="145">
        <v>1889.44</v>
      </c>
      <c r="D95" s="243">
        <f>SUM(D68:D94)</f>
        <v>0.99999999999999989</v>
      </c>
      <c r="E95" s="244">
        <f>SUM(E68:E94)</f>
        <v>1</v>
      </c>
      <c r="F95" s="57">
        <f>(C95-B95)/B95</f>
        <v>0.63746663431206041</v>
      </c>
      <c r="G95" s="1"/>
      <c r="H95" s="17">
        <v>1719.1510000000001</v>
      </c>
      <c r="I95" s="145">
        <v>1410.2259999999997</v>
      </c>
      <c r="J95" s="255">
        <f>H95/$H$95</f>
        <v>1</v>
      </c>
      <c r="K95" s="244">
        <f>I95/$I$95</f>
        <v>1</v>
      </c>
      <c r="L95" s="57">
        <f>(I95-H95)/H95</f>
        <v>-0.17969625704781045</v>
      </c>
      <c r="M95" s="1"/>
      <c r="N95" s="37">
        <f t="shared" ref="N95:O95" si="78">(H95/B95)*10</f>
        <v>14.898871633098764</v>
      </c>
      <c r="O95" s="150">
        <f t="shared" si="78"/>
        <v>7.4637247014988546</v>
      </c>
      <c r="P95" s="57">
        <f>(O95-N95)/N95</f>
        <v>-0.49904094180409414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1:L62 J60:K60 N62:P62 D58:E61 K57:K59 D19:E19 D18:E18 J21:K24 J18:K19 D68:E73 N39:P47 K39:L47 D39:F47 K53:K55 D53:E55 D21:E24 D20:E20 J20:K2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P39:P62 L39:L62 F39:F62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34" t="s">
        <v>3</v>
      </c>
      <c r="B4" s="322"/>
      <c r="C4" s="322"/>
      <c r="D4" s="357" t="s">
        <v>1</v>
      </c>
      <c r="E4" s="365"/>
      <c r="F4" s="347" t="s">
        <v>13</v>
      </c>
      <c r="G4" s="347"/>
      <c r="H4" s="364" t="s">
        <v>34</v>
      </c>
      <c r="I4" s="365"/>
      <c r="K4" s="357" t="s">
        <v>19</v>
      </c>
      <c r="L4" s="365"/>
      <c r="M4" s="347" t="s">
        <v>13</v>
      </c>
      <c r="N4" s="347"/>
      <c r="O4" s="364" t="s">
        <v>34</v>
      </c>
      <c r="P4" s="365"/>
      <c r="R4" s="357" t="s">
        <v>22</v>
      </c>
      <c r="S4" s="347"/>
      <c r="T4" s="69" t="s">
        <v>0</v>
      </c>
    </row>
    <row r="5" spans="1:20" x14ac:dyDescent="0.25">
      <c r="A5" s="348"/>
      <c r="B5" s="323"/>
      <c r="C5" s="323"/>
      <c r="D5" s="366" t="s">
        <v>40</v>
      </c>
      <c r="E5" s="367"/>
      <c r="F5" s="368" t="str">
        <f>D5</f>
        <v>jan - mar</v>
      </c>
      <c r="G5" s="368"/>
      <c r="H5" s="366" t="str">
        <f>F5</f>
        <v>jan - mar</v>
      </c>
      <c r="I5" s="367"/>
      <c r="K5" s="366" t="str">
        <f>D5</f>
        <v>jan - mar</v>
      </c>
      <c r="L5" s="367"/>
      <c r="M5" s="368" t="str">
        <f>D5</f>
        <v>jan - mar</v>
      </c>
      <c r="N5" s="368"/>
      <c r="O5" s="366" t="str">
        <f>D5</f>
        <v>jan - mar</v>
      </c>
      <c r="P5" s="367"/>
      <c r="R5" s="366" t="str">
        <f>D5</f>
        <v>jan - mar</v>
      </c>
      <c r="S5" s="368"/>
      <c r="T5" s="67" t="s">
        <v>35</v>
      </c>
    </row>
    <row r="6" spans="1:20" ht="15.75" thickBot="1" x14ac:dyDescent="0.3">
      <c r="A6" s="348"/>
      <c r="B6" s="323"/>
      <c r="C6" s="323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34" t="s">
        <v>2</v>
      </c>
      <c r="B23" s="322"/>
      <c r="C23" s="322"/>
      <c r="D23" s="357" t="s">
        <v>1</v>
      </c>
      <c r="E23" s="365"/>
      <c r="F23" s="347" t="s">
        <v>13</v>
      </c>
      <c r="G23" s="347"/>
      <c r="H23" s="364" t="s">
        <v>34</v>
      </c>
      <c r="I23" s="365"/>
      <c r="J23"/>
      <c r="K23" s="357" t="s">
        <v>19</v>
      </c>
      <c r="L23" s="365"/>
      <c r="M23" s="347" t="s">
        <v>13</v>
      </c>
      <c r="N23" s="347"/>
      <c r="O23" s="364" t="s">
        <v>34</v>
      </c>
      <c r="P23" s="365"/>
      <c r="Q23"/>
      <c r="R23" s="357" t="s">
        <v>22</v>
      </c>
      <c r="S23" s="347"/>
      <c r="T23" s="69" t="s">
        <v>0</v>
      </c>
    </row>
    <row r="24" spans="1:20" s="3" customFormat="1" ht="15" customHeight="1" x14ac:dyDescent="0.25">
      <c r="A24" s="348"/>
      <c r="B24" s="323"/>
      <c r="C24" s="323"/>
      <c r="D24" s="366" t="s">
        <v>40</v>
      </c>
      <c r="E24" s="367"/>
      <c r="F24" s="368" t="str">
        <f>D24</f>
        <v>jan - mar</v>
      </c>
      <c r="G24" s="368"/>
      <c r="H24" s="366" t="str">
        <f>F24</f>
        <v>jan - mar</v>
      </c>
      <c r="I24" s="367"/>
      <c r="J24"/>
      <c r="K24" s="366" t="str">
        <f>D24</f>
        <v>jan - mar</v>
      </c>
      <c r="L24" s="367"/>
      <c r="M24" s="368" t="str">
        <f>D24</f>
        <v>jan - mar</v>
      </c>
      <c r="N24" s="368"/>
      <c r="O24" s="366" t="str">
        <f>D24</f>
        <v>jan - mar</v>
      </c>
      <c r="P24" s="367"/>
      <c r="Q24"/>
      <c r="R24" s="366" t="str">
        <f>D24</f>
        <v>jan - mar</v>
      </c>
      <c r="S24" s="368"/>
      <c r="T24" s="67" t="s">
        <v>35</v>
      </c>
    </row>
    <row r="25" spans="1:20" ht="15.75" customHeight="1" thickBot="1" x14ac:dyDescent="0.3">
      <c r="A25" s="348"/>
      <c r="B25" s="323"/>
      <c r="C25" s="323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34" t="s">
        <v>2</v>
      </c>
      <c r="B42" s="322"/>
      <c r="C42" s="322"/>
      <c r="D42" s="357" t="s">
        <v>1</v>
      </c>
      <c r="E42" s="365"/>
      <c r="F42" s="347" t="s">
        <v>13</v>
      </c>
      <c r="G42" s="347"/>
      <c r="H42" s="364" t="s">
        <v>34</v>
      </c>
      <c r="I42" s="365"/>
      <c r="K42" s="357" t="s">
        <v>19</v>
      </c>
      <c r="L42" s="365"/>
      <c r="M42" s="347" t="s">
        <v>13</v>
      </c>
      <c r="N42" s="347"/>
      <c r="O42" s="364" t="s">
        <v>34</v>
      </c>
      <c r="P42" s="365"/>
      <c r="R42" s="357" t="s">
        <v>22</v>
      </c>
      <c r="S42" s="347"/>
      <c r="T42" s="69" t="s">
        <v>0</v>
      </c>
    </row>
    <row r="43" spans="1:20" ht="15" customHeight="1" x14ac:dyDescent="0.25">
      <c r="A43" s="348"/>
      <c r="B43" s="323"/>
      <c r="C43" s="323"/>
      <c r="D43" s="366" t="s">
        <v>40</v>
      </c>
      <c r="E43" s="367"/>
      <c r="F43" s="368" t="str">
        <f>D43</f>
        <v>jan - mar</v>
      </c>
      <c r="G43" s="368"/>
      <c r="H43" s="366" t="str">
        <f>F43</f>
        <v>jan - mar</v>
      </c>
      <c r="I43" s="367"/>
      <c r="K43" s="366" t="str">
        <f>D43</f>
        <v>jan - mar</v>
      </c>
      <c r="L43" s="367"/>
      <c r="M43" s="368" t="str">
        <f>D43</f>
        <v>jan - mar</v>
      </c>
      <c r="N43" s="368"/>
      <c r="O43" s="366" t="str">
        <f>D43</f>
        <v>jan - mar</v>
      </c>
      <c r="P43" s="367"/>
      <c r="R43" s="366" t="str">
        <f>D43</f>
        <v>jan - mar</v>
      </c>
      <c r="S43" s="368"/>
      <c r="T43" s="67" t="s">
        <v>35</v>
      </c>
    </row>
    <row r="44" spans="1:20" ht="15.75" customHeight="1" thickBot="1" x14ac:dyDescent="0.3">
      <c r="A44" s="348"/>
      <c r="B44" s="323"/>
      <c r="C44" s="323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A4:C6"/>
    <mergeCell ref="D4:E4"/>
    <mergeCell ref="F4:G4"/>
    <mergeCell ref="H4:I4"/>
    <mergeCell ref="K4:L4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23:C25"/>
    <mergeCell ref="D23:E23"/>
    <mergeCell ref="F23:G23"/>
    <mergeCell ref="H23:I23"/>
    <mergeCell ref="K23:L23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42:C44"/>
    <mergeCell ref="D42:E42"/>
    <mergeCell ref="F42:G42"/>
    <mergeCell ref="H42:I42"/>
    <mergeCell ref="K42:L42"/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K36"/>
  <sheetViews>
    <sheetView showGridLines="0" topLeftCell="H1" workbookViewId="0">
      <selection activeCell="V30" sqref="V30:W30"/>
    </sheetView>
  </sheetViews>
  <sheetFormatPr defaultRowHeight="15" x14ac:dyDescent="0.25"/>
  <cols>
    <col min="1" max="1" width="19.42578125" bestFit="1" customWidth="1"/>
    <col min="19" max="19" width="18.5703125" customWidth="1"/>
    <col min="20" max="21" width="9.140625" customWidth="1"/>
    <col min="22" max="23" width="9.7109375" customWidth="1"/>
    <col min="261" max="261" width="19.42578125" bestFit="1" customWidth="1"/>
    <col min="271" max="271" width="18.5703125" customWidth="1"/>
    <col min="272" max="273" width="9.140625" customWidth="1"/>
    <col min="274" max="274" width="0" hidden="1" customWidth="1"/>
    <col min="275" max="276" width="9.85546875" customWidth="1"/>
    <col min="517" max="517" width="19.42578125" bestFit="1" customWidth="1"/>
    <col min="527" max="527" width="18.5703125" customWidth="1"/>
    <col min="528" max="529" width="9.140625" customWidth="1"/>
    <col min="530" max="530" width="0" hidden="1" customWidth="1"/>
    <col min="531" max="532" width="9.85546875" customWidth="1"/>
    <col min="773" max="773" width="19.42578125" bestFit="1" customWidth="1"/>
    <col min="783" max="783" width="18.5703125" customWidth="1"/>
    <col min="784" max="785" width="9.140625" customWidth="1"/>
    <col min="786" max="786" width="0" hidden="1" customWidth="1"/>
    <col min="787" max="788" width="9.85546875" customWidth="1"/>
    <col min="1029" max="1029" width="19.42578125" bestFit="1" customWidth="1"/>
    <col min="1039" max="1039" width="18.5703125" customWidth="1"/>
    <col min="1040" max="1041" width="9.140625" customWidth="1"/>
    <col min="1042" max="1042" width="0" hidden="1" customWidth="1"/>
    <col min="1043" max="1044" width="9.85546875" customWidth="1"/>
    <col min="1285" max="1285" width="19.42578125" bestFit="1" customWidth="1"/>
    <col min="1295" max="1295" width="18.5703125" customWidth="1"/>
    <col min="1296" max="1297" width="9.140625" customWidth="1"/>
    <col min="1298" max="1298" width="0" hidden="1" customWidth="1"/>
    <col min="1299" max="1300" width="9.85546875" customWidth="1"/>
    <col min="1541" max="1541" width="19.42578125" bestFit="1" customWidth="1"/>
    <col min="1551" max="1551" width="18.5703125" customWidth="1"/>
    <col min="1552" max="1553" width="9.140625" customWidth="1"/>
    <col min="1554" max="1554" width="0" hidden="1" customWidth="1"/>
    <col min="1555" max="1556" width="9.85546875" customWidth="1"/>
    <col min="1797" max="1797" width="19.42578125" bestFit="1" customWidth="1"/>
    <col min="1807" max="1807" width="18.5703125" customWidth="1"/>
    <col min="1808" max="1809" width="9.140625" customWidth="1"/>
    <col min="1810" max="1810" width="0" hidden="1" customWidth="1"/>
    <col min="1811" max="1812" width="9.85546875" customWidth="1"/>
    <col min="2053" max="2053" width="19.42578125" bestFit="1" customWidth="1"/>
    <col min="2063" max="2063" width="18.5703125" customWidth="1"/>
    <col min="2064" max="2065" width="9.140625" customWidth="1"/>
    <col min="2066" max="2066" width="0" hidden="1" customWidth="1"/>
    <col min="2067" max="2068" width="9.85546875" customWidth="1"/>
    <col min="2309" max="2309" width="19.42578125" bestFit="1" customWidth="1"/>
    <col min="2319" max="2319" width="18.5703125" customWidth="1"/>
    <col min="2320" max="2321" width="9.140625" customWidth="1"/>
    <col min="2322" max="2322" width="0" hidden="1" customWidth="1"/>
    <col min="2323" max="2324" width="9.85546875" customWidth="1"/>
    <col min="2565" max="2565" width="19.42578125" bestFit="1" customWidth="1"/>
    <col min="2575" max="2575" width="18.5703125" customWidth="1"/>
    <col min="2576" max="2577" width="9.140625" customWidth="1"/>
    <col min="2578" max="2578" width="0" hidden="1" customWidth="1"/>
    <col min="2579" max="2580" width="9.85546875" customWidth="1"/>
    <col min="2821" max="2821" width="19.42578125" bestFit="1" customWidth="1"/>
    <col min="2831" max="2831" width="18.5703125" customWidth="1"/>
    <col min="2832" max="2833" width="9.140625" customWidth="1"/>
    <col min="2834" max="2834" width="0" hidden="1" customWidth="1"/>
    <col min="2835" max="2836" width="9.85546875" customWidth="1"/>
    <col min="3077" max="3077" width="19.42578125" bestFit="1" customWidth="1"/>
    <col min="3087" max="3087" width="18.5703125" customWidth="1"/>
    <col min="3088" max="3089" width="9.140625" customWidth="1"/>
    <col min="3090" max="3090" width="0" hidden="1" customWidth="1"/>
    <col min="3091" max="3092" width="9.85546875" customWidth="1"/>
    <col min="3333" max="3333" width="19.42578125" bestFit="1" customWidth="1"/>
    <col min="3343" max="3343" width="18.5703125" customWidth="1"/>
    <col min="3344" max="3345" width="9.140625" customWidth="1"/>
    <col min="3346" max="3346" width="0" hidden="1" customWidth="1"/>
    <col min="3347" max="3348" width="9.85546875" customWidth="1"/>
    <col min="3589" max="3589" width="19.42578125" bestFit="1" customWidth="1"/>
    <col min="3599" max="3599" width="18.5703125" customWidth="1"/>
    <col min="3600" max="3601" width="9.140625" customWidth="1"/>
    <col min="3602" max="3602" width="0" hidden="1" customWidth="1"/>
    <col min="3603" max="3604" width="9.85546875" customWidth="1"/>
    <col min="3845" max="3845" width="19.42578125" bestFit="1" customWidth="1"/>
    <col min="3855" max="3855" width="18.5703125" customWidth="1"/>
    <col min="3856" max="3857" width="9.140625" customWidth="1"/>
    <col min="3858" max="3858" width="0" hidden="1" customWidth="1"/>
    <col min="3859" max="3860" width="9.85546875" customWidth="1"/>
    <col min="4101" max="4101" width="19.42578125" bestFit="1" customWidth="1"/>
    <col min="4111" max="4111" width="18.5703125" customWidth="1"/>
    <col min="4112" max="4113" width="9.140625" customWidth="1"/>
    <col min="4114" max="4114" width="0" hidden="1" customWidth="1"/>
    <col min="4115" max="4116" width="9.85546875" customWidth="1"/>
    <col min="4357" max="4357" width="19.42578125" bestFit="1" customWidth="1"/>
    <col min="4367" max="4367" width="18.5703125" customWidth="1"/>
    <col min="4368" max="4369" width="9.140625" customWidth="1"/>
    <col min="4370" max="4370" width="0" hidden="1" customWidth="1"/>
    <col min="4371" max="4372" width="9.85546875" customWidth="1"/>
    <col min="4613" max="4613" width="19.42578125" bestFit="1" customWidth="1"/>
    <col min="4623" max="4623" width="18.5703125" customWidth="1"/>
    <col min="4624" max="4625" width="9.140625" customWidth="1"/>
    <col min="4626" max="4626" width="0" hidden="1" customWidth="1"/>
    <col min="4627" max="4628" width="9.85546875" customWidth="1"/>
    <col min="4869" max="4869" width="19.42578125" bestFit="1" customWidth="1"/>
    <col min="4879" max="4879" width="18.5703125" customWidth="1"/>
    <col min="4880" max="4881" width="9.140625" customWidth="1"/>
    <col min="4882" max="4882" width="0" hidden="1" customWidth="1"/>
    <col min="4883" max="4884" width="9.85546875" customWidth="1"/>
    <col min="5125" max="5125" width="19.42578125" bestFit="1" customWidth="1"/>
    <col min="5135" max="5135" width="18.5703125" customWidth="1"/>
    <col min="5136" max="5137" width="9.140625" customWidth="1"/>
    <col min="5138" max="5138" width="0" hidden="1" customWidth="1"/>
    <col min="5139" max="5140" width="9.85546875" customWidth="1"/>
    <col min="5381" max="5381" width="19.42578125" bestFit="1" customWidth="1"/>
    <col min="5391" max="5391" width="18.5703125" customWidth="1"/>
    <col min="5392" max="5393" width="9.140625" customWidth="1"/>
    <col min="5394" max="5394" width="0" hidden="1" customWidth="1"/>
    <col min="5395" max="5396" width="9.85546875" customWidth="1"/>
    <col min="5637" max="5637" width="19.42578125" bestFit="1" customWidth="1"/>
    <col min="5647" max="5647" width="18.5703125" customWidth="1"/>
    <col min="5648" max="5649" width="9.140625" customWidth="1"/>
    <col min="5650" max="5650" width="0" hidden="1" customWidth="1"/>
    <col min="5651" max="5652" width="9.85546875" customWidth="1"/>
    <col min="5893" max="5893" width="19.42578125" bestFit="1" customWidth="1"/>
    <col min="5903" max="5903" width="18.5703125" customWidth="1"/>
    <col min="5904" max="5905" width="9.140625" customWidth="1"/>
    <col min="5906" max="5906" width="0" hidden="1" customWidth="1"/>
    <col min="5907" max="5908" width="9.85546875" customWidth="1"/>
    <col min="6149" max="6149" width="19.42578125" bestFit="1" customWidth="1"/>
    <col min="6159" max="6159" width="18.5703125" customWidth="1"/>
    <col min="6160" max="6161" width="9.140625" customWidth="1"/>
    <col min="6162" max="6162" width="0" hidden="1" customWidth="1"/>
    <col min="6163" max="6164" width="9.85546875" customWidth="1"/>
    <col min="6405" max="6405" width="19.42578125" bestFit="1" customWidth="1"/>
    <col min="6415" max="6415" width="18.5703125" customWidth="1"/>
    <col min="6416" max="6417" width="9.140625" customWidth="1"/>
    <col min="6418" max="6418" width="0" hidden="1" customWidth="1"/>
    <col min="6419" max="6420" width="9.85546875" customWidth="1"/>
    <col min="6661" max="6661" width="19.42578125" bestFit="1" customWidth="1"/>
    <col min="6671" max="6671" width="18.5703125" customWidth="1"/>
    <col min="6672" max="6673" width="9.140625" customWidth="1"/>
    <col min="6674" max="6674" width="0" hidden="1" customWidth="1"/>
    <col min="6675" max="6676" width="9.85546875" customWidth="1"/>
    <col min="6917" max="6917" width="19.42578125" bestFit="1" customWidth="1"/>
    <col min="6927" max="6927" width="18.5703125" customWidth="1"/>
    <col min="6928" max="6929" width="9.140625" customWidth="1"/>
    <col min="6930" max="6930" width="0" hidden="1" customWidth="1"/>
    <col min="6931" max="6932" width="9.85546875" customWidth="1"/>
    <col min="7173" max="7173" width="19.42578125" bestFit="1" customWidth="1"/>
    <col min="7183" max="7183" width="18.5703125" customWidth="1"/>
    <col min="7184" max="7185" width="9.140625" customWidth="1"/>
    <col min="7186" max="7186" width="0" hidden="1" customWidth="1"/>
    <col min="7187" max="7188" width="9.85546875" customWidth="1"/>
    <col min="7429" max="7429" width="19.42578125" bestFit="1" customWidth="1"/>
    <col min="7439" max="7439" width="18.5703125" customWidth="1"/>
    <col min="7440" max="7441" width="9.140625" customWidth="1"/>
    <col min="7442" max="7442" width="0" hidden="1" customWidth="1"/>
    <col min="7443" max="7444" width="9.85546875" customWidth="1"/>
    <col min="7685" max="7685" width="19.42578125" bestFit="1" customWidth="1"/>
    <col min="7695" max="7695" width="18.5703125" customWidth="1"/>
    <col min="7696" max="7697" width="9.140625" customWidth="1"/>
    <col min="7698" max="7698" width="0" hidden="1" customWidth="1"/>
    <col min="7699" max="7700" width="9.85546875" customWidth="1"/>
    <col min="7941" max="7941" width="19.42578125" bestFit="1" customWidth="1"/>
    <col min="7951" max="7951" width="18.5703125" customWidth="1"/>
    <col min="7952" max="7953" width="9.140625" customWidth="1"/>
    <col min="7954" max="7954" width="0" hidden="1" customWidth="1"/>
    <col min="7955" max="7956" width="9.85546875" customWidth="1"/>
    <col min="8197" max="8197" width="19.42578125" bestFit="1" customWidth="1"/>
    <col min="8207" max="8207" width="18.5703125" customWidth="1"/>
    <col min="8208" max="8209" width="9.140625" customWidth="1"/>
    <col min="8210" max="8210" width="0" hidden="1" customWidth="1"/>
    <col min="8211" max="8212" width="9.85546875" customWidth="1"/>
    <col min="8453" max="8453" width="19.42578125" bestFit="1" customWidth="1"/>
    <col min="8463" max="8463" width="18.5703125" customWidth="1"/>
    <col min="8464" max="8465" width="9.140625" customWidth="1"/>
    <col min="8466" max="8466" width="0" hidden="1" customWidth="1"/>
    <col min="8467" max="8468" width="9.85546875" customWidth="1"/>
    <col min="8709" max="8709" width="19.42578125" bestFit="1" customWidth="1"/>
    <col min="8719" max="8719" width="18.5703125" customWidth="1"/>
    <col min="8720" max="8721" width="9.140625" customWidth="1"/>
    <col min="8722" max="8722" width="0" hidden="1" customWidth="1"/>
    <col min="8723" max="8724" width="9.85546875" customWidth="1"/>
    <col min="8965" max="8965" width="19.42578125" bestFit="1" customWidth="1"/>
    <col min="8975" max="8975" width="18.5703125" customWidth="1"/>
    <col min="8976" max="8977" width="9.140625" customWidth="1"/>
    <col min="8978" max="8978" width="0" hidden="1" customWidth="1"/>
    <col min="8979" max="8980" width="9.85546875" customWidth="1"/>
    <col min="9221" max="9221" width="19.42578125" bestFit="1" customWidth="1"/>
    <col min="9231" max="9231" width="18.5703125" customWidth="1"/>
    <col min="9232" max="9233" width="9.140625" customWidth="1"/>
    <col min="9234" max="9234" width="0" hidden="1" customWidth="1"/>
    <col min="9235" max="9236" width="9.85546875" customWidth="1"/>
    <col min="9477" max="9477" width="19.42578125" bestFit="1" customWidth="1"/>
    <col min="9487" max="9487" width="18.5703125" customWidth="1"/>
    <col min="9488" max="9489" width="9.140625" customWidth="1"/>
    <col min="9490" max="9490" width="0" hidden="1" customWidth="1"/>
    <col min="9491" max="9492" width="9.85546875" customWidth="1"/>
    <col min="9733" max="9733" width="19.42578125" bestFit="1" customWidth="1"/>
    <col min="9743" max="9743" width="18.5703125" customWidth="1"/>
    <col min="9744" max="9745" width="9.140625" customWidth="1"/>
    <col min="9746" max="9746" width="0" hidden="1" customWidth="1"/>
    <col min="9747" max="9748" width="9.85546875" customWidth="1"/>
    <col min="9989" max="9989" width="19.42578125" bestFit="1" customWidth="1"/>
    <col min="9999" max="9999" width="18.5703125" customWidth="1"/>
    <col min="10000" max="10001" width="9.140625" customWidth="1"/>
    <col min="10002" max="10002" width="0" hidden="1" customWidth="1"/>
    <col min="10003" max="10004" width="9.85546875" customWidth="1"/>
    <col min="10245" max="10245" width="19.42578125" bestFit="1" customWidth="1"/>
    <col min="10255" max="10255" width="18.5703125" customWidth="1"/>
    <col min="10256" max="10257" width="9.140625" customWidth="1"/>
    <col min="10258" max="10258" width="0" hidden="1" customWidth="1"/>
    <col min="10259" max="10260" width="9.85546875" customWidth="1"/>
    <col min="10501" max="10501" width="19.42578125" bestFit="1" customWidth="1"/>
    <col min="10511" max="10511" width="18.5703125" customWidth="1"/>
    <col min="10512" max="10513" width="9.140625" customWidth="1"/>
    <col min="10514" max="10514" width="0" hidden="1" customWidth="1"/>
    <col min="10515" max="10516" width="9.85546875" customWidth="1"/>
    <col min="10757" max="10757" width="19.42578125" bestFit="1" customWidth="1"/>
    <col min="10767" max="10767" width="18.5703125" customWidth="1"/>
    <col min="10768" max="10769" width="9.140625" customWidth="1"/>
    <col min="10770" max="10770" width="0" hidden="1" customWidth="1"/>
    <col min="10771" max="10772" width="9.85546875" customWidth="1"/>
    <col min="11013" max="11013" width="19.42578125" bestFit="1" customWidth="1"/>
    <col min="11023" max="11023" width="18.5703125" customWidth="1"/>
    <col min="11024" max="11025" width="9.140625" customWidth="1"/>
    <col min="11026" max="11026" width="0" hidden="1" customWidth="1"/>
    <col min="11027" max="11028" width="9.85546875" customWidth="1"/>
    <col min="11269" max="11269" width="19.42578125" bestFit="1" customWidth="1"/>
    <col min="11279" max="11279" width="18.5703125" customWidth="1"/>
    <col min="11280" max="11281" width="9.140625" customWidth="1"/>
    <col min="11282" max="11282" width="0" hidden="1" customWidth="1"/>
    <col min="11283" max="11284" width="9.85546875" customWidth="1"/>
    <col min="11525" max="11525" width="19.42578125" bestFit="1" customWidth="1"/>
    <col min="11535" max="11535" width="18.5703125" customWidth="1"/>
    <col min="11536" max="11537" width="9.140625" customWidth="1"/>
    <col min="11538" max="11538" width="0" hidden="1" customWidth="1"/>
    <col min="11539" max="11540" width="9.85546875" customWidth="1"/>
    <col min="11781" max="11781" width="19.42578125" bestFit="1" customWidth="1"/>
    <col min="11791" max="11791" width="18.5703125" customWidth="1"/>
    <col min="11792" max="11793" width="9.140625" customWidth="1"/>
    <col min="11794" max="11794" width="0" hidden="1" customWidth="1"/>
    <col min="11795" max="11796" width="9.85546875" customWidth="1"/>
    <col min="12037" max="12037" width="19.42578125" bestFit="1" customWidth="1"/>
    <col min="12047" max="12047" width="18.5703125" customWidth="1"/>
    <col min="12048" max="12049" width="9.140625" customWidth="1"/>
    <col min="12050" max="12050" width="0" hidden="1" customWidth="1"/>
    <col min="12051" max="12052" width="9.85546875" customWidth="1"/>
    <col min="12293" max="12293" width="19.42578125" bestFit="1" customWidth="1"/>
    <col min="12303" max="12303" width="18.5703125" customWidth="1"/>
    <col min="12304" max="12305" width="9.140625" customWidth="1"/>
    <col min="12306" max="12306" width="0" hidden="1" customWidth="1"/>
    <col min="12307" max="12308" width="9.85546875" customWidth="1"/>
    <col min="12549" max="12549" width="19.42578125" bestFit="1" customWidth="1"/>
    <col min="12559" max="12559" width="18.5703125" customWidth="1"/>
    <col min="12560" max="12561" width="9.140625" customWidth="1"/>
    <col min="12562" max="12562" width="0" hidden="1" customWidth="1"/>
    <col min="12563" max="12564" width="9.85546875" customWidth="1"/>
    <col min="12805" max="12805" width="19.42578125" bestFit="1" customWidth="1"/>
    <col min="12815" max="12815" width="18.5703125" customWidth="1"/>
    <col min="12816" max="12817" width="9.140625" customWidth="1"/>
    <col min="12818" max="12818" width="0" hidden="1" customWidth="1"/>
    <col min="12819" max="12820" width="9.85546875" customWidth="1"/>
    <col min="13061" max="13061" width="19.42578125" bestFit="1" customWidth="1"/>
    <col min="13071" max="13071" width="18.5703125" customWidth="1"/>
    <col min="13072" max="13073" width="9.140625" customWidth="1"/>
    <col min="13074" max="13074" width="0" hidden="1" customWidth="1"/>
    <col min="13075" max="13076" width="9.85546875" customWidth="1"/>
    <col min="13317" max="13317" width="19.42578125" bestFit="1" customWidth="1"/>
    <col min="13327" max="13327" width="18.5703125" customWidth="1"/>
    <col min="13328" max="13329" width="9.140625" customWidth="1"/>
    <col min="13330" max="13330" width="0" hidden="1" customWidth="1"/>
    <col min="13331" max="13332" width="9.85546875" customWidth="1"/>
    <col min="13573" max="13573" width="19.42578125" bestFit="1" customWidth="1"/>
    <col min="13583" max="13583" width="18.5703125" customWidth="1"/>
    <col min="13584" max="13585" width="9.140625" customWidth="1"/>
    <col min="13586" max="13586" width="0" hidden="1" customWidth="1"/>
    <col min="13587" max="13588" width="9.85546875" customWidth="1"/>
    <col min="13829" max="13829" width="19.42578125" bestFit="1" customWidth="1"/>
    <col min="13839" max="13839" width="18.5703125" customWidth="1"/>
    <col min="13840" max="13841" width="9.140625" customWidth="1"/>
    <col min="13842" max="13842" width="0" hidden="1" customWidth="1"/>
    <col min="13843" max="13844" width="9.85546875" customWidth="1"/>
    <col min="14085" max="14085" width="19.42578125" bestFit="1" customWidth="1"/>
    <col min="14095" max="14095" width="18.5703125" customWidth="1"/>
    <col min="14096" max="14097" width="9.140625" customWidth="1"/>
    <col min="14098" max="14098" width="0" hidden="1" customWidth="1"/>
    <col min="14099" max="14100" width="9.85546875" customWidth="1"/>
    <col min="14341" max="14341" width="19.42578125" bestFit="1" customWidth="1"/>
    <col min="14351" max="14351" width="18.5703125" customWidth="1"/>
    <col min="14352" max="14353" width="9.140625" customWidth="1"/>
    <col min="14354" max="14354" width="0" hidden="1" customWidth="1"/>
    <col min="14355" max="14356" width="9.85546875" customWidth="1"/>
    <col min="14597" max="14597" width="19.42578125" bestFit="1" customWidth="1"/>
    <col min="14607" max="14607" width="18.5703125" customWidth="1"/>
    <col min="14608" max="14609" width="9.140625" customWidth="1"/>
    <col min="14610" max="14610" width="0" hidden="1" customWidth="1"/>
    <col min="14611" max="14612" width="9.85546875" customWidth="1"/>
    <col min="14853" max="14853" width="19.42578125" bestFit="1" customWidth="1"/>
    <col min="14863" max="14863" width="18.5703125" customWidth="1"/>
    <col min="14864" max="14865" width="9.140625" customWidth="1"/>
    <col min="14866" max="14866" width="0" hidden="1" customWidth="1"/>
    <col min="14867" max="14868" width="9.85546875" customWidth="1"/>
    <col min="15109" max="15109" width="19.42578125" bestFit="1" customWidth="1"/>
    <col min="15119" max="15119" width="18.5703125" customWidth="1"/>
    <col min="15120" max="15121" width="9.140625" customWidth="1"/>
    <col min="15122" max="15122" width="0" hidden="1" customWidth="1"/>
    <col min="15123" max="15124" width="9.85546875" customWidth="1"/>
    <col min="15365" max="15365" width="19.42578125" bestFit="1" customWidth="1"/>
    <col min="15375" max="15375" width="18.5703125" customWidth="1"/>
    <col min="15376" max="15377" width="9.140625" customWidth="1"/>
    <col min="15378" max="15378" width="0" hidden="1" customWidth="1"/>
    <col min="15379" max="15380" width="9.85546875" customWidth="1"/>
    <col min="15621" max="15621" width="19.42578125" bestFit="1" customWidth="1"/>
    <col min="15631" max="15631" width="18.5703125" customWidth="1"/>
    <col min="15632" max="15633" width="9.140625" customWidth="1"/>
    <col min="15634" max="15634" width="0" hidden="1" customWidth="1"/>
    <col min="15635" max="15636" width="9.85546875" customWidth="1"/>
    <col min="15877" max="15877" width="19.42578125" bestFit="1" customWidth="1"/>
    <col min="15887" max="15887" width="18.5703125" customWidth="1"/>
    <col min="15888" max="15889" width="9.140625" customWidth="1"/>
    <col min="15890" max="15890" width="0" hidden="1" customWidth="1"/>
    <col min="15891" max="15892" width="9.85546875" customWidth="1"/>
    <col min="16133" max="16133" width="19.42578125" bestFit="1" customWidth="1"/>
    <col min="16143" max="16143" width="18.5703125" customWidth="1"/>
    <col min="16144" max="16145" width="9.140625" customWidth="1"/>
    <col min="16146" max="16146" width="0" hidden="1" customWidth="1"/>
    <col min="16147" max="16148" width="9.85546875" customWidth="1"/>
  </cols>
  <sheetData>
    <row r="1" spans="1:37" ht="15.75" x14ac:dyDescent="0.25">
      <c r="A1" s="4" t="s">
        <v>48</v>
      </c>
    </row>
    <row r="2" spans="1:37" ht="15.75" thickBot="1" x14ac:dyDescent="0.3"/>
    <row r="3" spans="1:37" ht="22.5" customHeight="1" x14ac:dyDescent="0.25">
      <c r="A3" s="316" t="s">
        <v>3</v>
      </c>
      <c r="B3" s="318">
        <v>2007</v>
      </c>
      <c r="C3" s="320">
        <v>2008</v>
      </c>
      <c r="D3" s="320">
        <v>2009</v>
      </c>
      <c r="E3" s="320">
        <v>2010</v>
      </c>
      <c r="F3" s="320">
        <v>2011</v>
      </c>
      <c r="G3" s="320">
        <v>2012</v>
      </c>
      <c r="H3" s="320">
        <v>2013</v>
      </c>
      <c r="I3" s="320">
        <v>2014</v>
      </c>
      <c r="J3" s="320">
        <v>2015</v>
      </c>
      <c r="K3" s="320">
        <v>2016</v>
      </c>
      <c r="L3" s="326">
        <v>2017</v>
      </c>
      <c r="M3" s="320">
        <v>2018</v>
      </c>
      <c r="N3" s="320">
        <v>2019</v>
      </c>
      <c r="O3" s="322">
        <v>2020</v>
      </c>
      <c r="P3" s="320">
        <v>2021</v>
      </c>
      <c r="Q3" s="322">
        <v>2022</v>
      </c>
      <c r="R3" s="312">
        <v>2023</v>
      </c>
      <c r="S3" s="271" t="s">
        <v>49</v>
      </c>
      <c r="T3" s="314" t="s">
        <v>147</v>
      </c>
      <c r="U3" s="315"/>
      <c r="V3" s="310" t="s">
        <v>146</v>
      </c>
      <c r="W3" s="311"/>
    </row>
    <row r="4" spans="1:37" ht="31.5" customHeight="1" thickBot="1" x14ac:dyDescent="0.3">
      <c r="A4" s="317"/>
      <c r="B4" s="319"/>
      <c r="C4" s="321"/>
      <c r="D4" s="321"/>
      <c r="E4" s="321"/>
      <c r="F4" s="321"/>
      <c r="G4" s="321"/>
      <c r="H4" s="321"/>
      <c r="I4" s="321"/>
      <c r="J4" s="321"/>
      <c r="K4" s="321"/>
      <c r="L4" s="327"/>
      <c r="M4" s="321"/>
      <c r="N4" s="321"/>
      <c r="O4" s="323"/>
      <c r="P4" s="321"/>
      <c r="Q4" s="323"/>
      <c r="R4" s="313"/>
      <c r="S4" s="174" t="s">
        <v>149</v>
      </c>
      <c r="T4" s="127">
        <v>2023</v>
      </c>
      <c r="U4" s="264">
        <v>2024</v>
      </c>
      <c r="V4" s="297" t="s">
        <v>150</v>
      </c>
      <c r="W4" s="298" t="s">
        <v>151</v>
      </c>
    </row>
    <row r="5" spans="1:37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273"/>
      <c r="R5" s="301"/>
      <c r="S5" s="175"/>
      <c r="T5" s="101"/>
      <c r="U5" s="101"/>
      <c r="V5" s="101"/>
      <c r="W5" s="101"/>
    </row>
    <row r="6" spans="1:37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f>SUM('[1]2'!T7:T18)</f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153">
        <v>925952.67900000024</v>
      </c>
      <c r="Q6" s="204">
        <v>938963.28799999994</v>
      </c>
      <c r="R6" s="147">
        <v>927854.35299999989</v>
      </c>
      <c r="S6" s="100"/>
      <c r="T6" s="115">
        <v>129001.39299999998</v>
      </c>
      <c r="U6" s="147">
        <v>135232.05200000003</v>
      </c>
      <c r="V6" s="112">
        <v>936774.29400000023</v>
      </c>
      <c r="W6" s="147">
        <v>934085.01199999987</v>
      </c>
      <c r="AB6" s="101"/>
      <c r="AC6" s="101" t="s">
        <v>51</v>
      </c>
      <c r="AD6" s="101"/>
      <c r="AE6" s="101"/>
      <c r="AF6" s="101" t="s">
        <v>52</v>
      </c>
      <c r="AG6" s="101"/>
      <c r="AH6" s="101"/>
      <c r="AI6" s="101" t="s">
        <v>53</v>
      </c>
      <c r="AJ6" s="101"/>
      <c r="AK6" s="101"/>
    </row>
    <row r="7" spans="1:37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79">
        <f>(P6-O6)/O6</f>
        <v>8.1480780433982658E-2</v>
      </c>
      <c r="Q7" s="287">
        <f>(Q6-P6)/P6</f>
        <v>1.4051051738465463E-2</v>
      </c>
      <c r="R7" s="278">
        <f>(R6-P6)/P6</f>
        <v>2.0537485803846889E-3</v>
      </c>
      <c r="T7" s="118"/>
      <c r="U7" s="278">
        <f>(U6-T6)/T6</f>
        <v>4.8299160614490765E-2</v>
      </c>
      <c r="W7" s="278">
        <f>(W6-V6)/V6</f>
        <v>-2.8707897059356701E-3</v>
      </c>
      <c r="AB7" s="101"/>
      <c r="AC7" s="101">
        <v>2012</v>
      </c>
      <c r="AD7" s="101">
        <v>2013</v>
      </c>
      <c r="AE7" s="101"/>
      <c r="AF7" s="101">
        <v>2012</v>
      </c>
      <c r="AG7" s="101">
        <v>2013</v>
      </c>
      <c r="AH7" s="101"/>
      <c r="AI7" s="101">
        <v>2012</v>
      </c>
      <c r="AJ7" s="101">
        <v>2013</v>
      </c>
      <c r="AK7" s="101"/>
    </row>
    <row r="8" spans="1:37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12">
        <v>167736.79199999999</v>
      </c>
      <c r="Q8" s="153">
        <v>205343.67499999999</v>
      </c>
      <c r="R8" s="147">
        <v>199089.788</v>
      </c>
      <c r="S8" s="100"/>
      <c r="T8" s="115">
        <v>31180.587999999996</v>
      </c>
      <c r="U8" s="147">
        <v>22693.210000000006</v>
      </c>
      <c r="V8" s="112">
        <v>207240.11000000002</v>
      </c>
      <c r="W8" s="147">
        <v>190602.41000000003</v>
      </c>
      <c r="AB8" s="101" t="s">
        <v>56</v>
      </c>
      <c r="AC8" s="101"/>
      <c r="AD8" s="105"/>
      <c r="AE8" s="101"/>
      <c r="AF8" s="105"/>
      <c r="AG8" s="105"/>
      <c r="AH8" s="101"/>
      <c r="AI8" s="101"/>
      <c r="AJ8" s="105" t="e">
        <f>#REF!-#REF!</f>
        <v>#REF!</v>
      </c>
      <c r="AK8" s="101"/>
    </row>
    <row r="9" spans="1:37" ht="27.95" customHeight="1" thickBot="1" x14ac:dyDescent="0.3">
      <c r="A9" s="113" t="s">
        <v>54</v>
      </c>
      <c r="B9" s="116"/>
      <c r="C9" s="279">
        <f t="shared" ref="C9:Q9" si="1">(C8-B8)/B8</f>
        <v>0.2704215924390953</v>
      </c>
      <c r="D9" s="279">
        <f t="shared" si="1"/>
        <v>-1.5727210912017519E-2</v>
      </c>
      <c r="E9" s="279">
        <f t="shared" si="1"/>
        <v>0.13141316724760313</v>
      </c>
      <c r="F9" s="279">
        <f t="shared" si="1"/>
        <v>-8.4685563002352207E-2</v>
      </c>
      <c r="G9" s="279">
        <f t="shared" si="1"/>
        <v>5.4407061581438577E-2</v>
      </c>
      <c r="H9" s="279">
        <f t="shared" si="1"/>
        <v>0.41712583925447455</v>
      </c>
      <c r="I9" s="279">
        <f t="shared" si="1"/>
        <v>2.250827194251357E-2</v>
      </c>
      <c r="J9" s="279">
        <f t="shared" si="1"/>
        <v>-6.7109981334913887E-2</v>
      </c>
      <c r="K9" s="279">
        <f t="shared" si="1"/>
        <v>-5.6223528896759203E-2</v>
      </c>
      <c r="L9" s="280">
        <f t="shared" si="1"/>
        <v>0.24516978481709314</v>
      </c>
      <c r="M9" s="279">
        <f t="shared" si="1"/>
        <v>0.12769947706194412</v>
      </c>
      <c r="N9" s="279">
        <f t="shared" si="1"/>
        <v>9.3592470782629861E-2</v>
      </c>
      <c r="O9" s="279">
        <f t="shared" si="1"/>
        <v>-1.7455552338089889E-2</v>
      </c>
      <c r="P9" s="288">
        <f t="shared" si="1"/>
        <v>8.9145081860037469E-3</v>
      </c>
      <c r="Q9" s="288">
        <f t="shared" si="1"/>
        <v>0.22420175413871041</v>
      </c>
      <c r="R9" s="281">
        <f>(R8-P8)/P8</f>
        <v>0.186917823014047</v>
      </c>
      <c r="S9" s="10"/>
      <c r="T9" s="116"/>
      <c r="U9" s="281">
        <f>(U8-T8)/T8</f>
        <v>-0.27220070384817602</v>
      </c>
      <c r="V9" s="299"/>
      <c r="W9" s="281">
        <f>(W8-V8)/V8</f>
        <v>-8.0282238800201286E-2</v>
      </c>
      <c r="AB9" s="101" t="s">
        <v>57</v>
      </c>
      <c r="AC9" s="101"/>
      <c r="AD9" s="105"/>
      <c r="AE9" s="101"/>
      <c r="AF9" s="105"/>
      <c r="AG9" s="105"/>
      <c r="AH9" s="101"/>
      <c r="AI9" s="101"/>
      <c r="AJ9" s="105" t="e">
        <f>#REF!-#REF!</f>
        <v>#REF!</v>
      </c>
      <c r="AK9" s="101"/>
    </row>
    <row r="10" spans="1:37" ht="27.95" customHeight="1" x14ac:dyDescent="0.25">
      <c r="A10" s="8" t="s">
        <v>58</v>
      </c>
      <c r="B10" s="19">
        <f>(B6-B8)</f>
        <v>532729.95499999938</v>
      </c>
      <c r="C10" s="154">
        <f t="shared" ref="C10:L10" si="2">(C6-C8)</f>
        <v>495602.94900000037</v>
      </c>
      <c r="D10" s="154">
        <f t="shared" si="2"/>
        <v>464912.54300000041</v>
      </c>
      <c r="E10" s="154">
        <f t="shared" si="2"/>
        <v>524886.83999999927</v>
      </c>
      <c r="F10" s="154">
        <f t="shared" si="2"/>
        <v>575003.69100000104</v>
      </c>
      <c r="G10" s="154">
        <f t="shared" si="2"/>
        <v>617133.53500000073</v>
      </c>
      <c r="H10" s="154">
        <f t="shared" si="2"/>
        <v>598394.56100000138</v>
      </c>
      <c r="I10" s="154">
        <f t="shared" si="2"/>
        <v>601130.81199999875</v>
      </c>
      <c r="J10" s="154">
        <f t="shared" si="2"/>
        <v>618778.99600000016</v>
      </c>
      <c r="K10" s="154">
        <f t="shared" si="2"/>
        <v>613783.08899999992</v>
      </c>
      <c r="L10" s="282">
        <f t="shared" si="2"/>
        <v>640835.07399999513</v>
      </c>
      <c r="M10" s="154">
        <f t="shared" ref="M10:R10" si="3">(M6-M8)</f>
        <v>645614.48600000003</v>
      </c>
      <c r="N10" s="154">
        <f t="shared" si="3"/>
        <v>650193.99999999988</v>
      </c>
      <c r="O10" s="154">
        <f t="shared" si="3"/>
        <v>689934.96300000162</v>
      </c>
      <c r="P10" s="282">
        <f t="shared" si="3"/>
        <v>758215.88700000022</v>
      </c>
      <c r="Q10" s="282">
        <f t="shared" si="3"/>
        <v>733619.6129999999</v>
      </c>
      <c r="R10" s="140">
        <f t="shared" si="3"/>
        <v>728764.56499999994</v>
      </c>
      <c r="T10" s="117">
        <f>T6-T8</f>
        <v>97820.804999999993</v>
      </c>
      <c r="U10" s="140">
        <f>U6-U8</f>
        <v>112538.84200000002</v>
      </c>
      <c r="V10" s="119">
        <f>V6-V8</f>
        <v>729534.18400000024</v>
      </c>
      <c r="W10" s="140">
        <f>W6-W8</f>
        <v>743482.60199999984</v>
      </c>
      <c r="AB10" s="101" t="s">
        <v>59</v>
      </c>
      <c r="AC10" s="101"/>
      <c r="AD10" s="105"/>
      <c r="AE10" s="101"/>
      <c r="AF10" s="105"/>
      <c r="AG10" s="105"/>
      <c r="AH10" s="101"/>
      <c r="AI10" s="101"/>
      <c r="AJ10" s="105" t="e">
        <f>#REF!-#REF!</f>
        <v>#REF!</v>
      </c>
      <c r="AK10" s="101"/>
    </row>
    <row r="11" spans="1:37" ht="27.95" customHeight="1" thickBot="1" x14ac:dyDescent="0.3">
      <c r="A11" s="113" t="s">
        <v>54</v>
      </c>
      <c r="B11" s="116"/>
      <c r="C11" s="279">
        <f t="shared" ref="C11:Q11" si="4">(C10-B10)/B10</f>
        <v>-6.9691981183973503E-2</v>
      </c>
      <c r="D11" s="279">
        <f t="shared" si="4"/>
        <v>-6.1925390197789032E-2</v>
      </c>
      <c r="E11" s="279">
        <f t="shared" si="4"/>
        <v>0.12900124529442691</v>
      </c>
      <c r="F11" s="279">
        <f t="shared" si="4"/>
        <v>9.5481248872617649E-2</v>
      </c>
      <c r="G11" s="279">
        <f t="shared" si="4"/>
        <v>7.3268823590907375E-2</v>
      </c>
      <c r="H11" s="279">
        <f t="shared" si="4"/>
        <v>-3.0364536906909986E-2</v>
      </c>
      <c r="I11" s="279">
        <f t="shared" si="4"/>
        <v>4.5726535271722896E-3</v>
      </c>
      <c r="J11" s="279">
        <f t="shared" si="4"/>
        <v>2.9358308786875894E-2</v>
      </c>
      <c r="K11" s="279">
        <f t="shared" si="4"/>
        <v>-8.0738147744113774E-3</v>
      </c>
      <c r="L11" s="280">
        <f t="shared" si="4"/>
        <v>4.4074177807781237E-2</v>
      </c>
      <c r="M11" s="279">
        <f t="shared" si="4"/>
        <v>7.4580998979543013E-3</v>
      </c>
      <c r="N11" s="279">
        <f t="shared" si="4"/>
        <v>7.093264013285863E-3</v>
      </c>
      <c r="O11" s="279">
        <f t="shared" si="4"/>
        <v>6.1121700600131258E-2</v>
      </c>
      <c r="P11" s="288">
        <f t="shared" si="4"/>
        <v>9.8967189172580669E-2</v>
      </c>
      <c r="Q11" s="288">
        <f t="shared" si="4"/>
        <v>-3.2439671103858467E-2</v>
      </c>
      <c r="R11" s="281">
        <f>(R10-P10)/P10</f>
        <v>-3.8842923901962853E-2</v>
      </c>
      <c r="S11" s="10"/>
      <c r="T11" s="116"/>
      <c r="U11" s="281">
        <f>(U10-T10)/T10</f>
        <v>0.15045916868093681</v>
      </c>
      <c r="V11" s="299"/>
      <c r="W11" s="281">
        <f>(W10-V10)/V10</f>
        <v>1.9119622227324707E-2</v>
      </c>
      <c r="AB11" s="101" t="s">
        <v>60</v>
      </c>
      <c r="AC11" s="101"/>
      <c r="AD11" s="105"/>
      <c r="AE11" s="101"/>
      <c r="AF11" s="105"/>
      <c r="AG11" s="105"/>
      <c r="AH11" s="101"/>
      <c r="AI11" s="101"/>
      <c r="AJ11" s="105" t="e">
        <f>#REF!-#REF!</f>
        <v>#REF!</v>
      </c>
      <c r="AK11" s="101"/>
    </row>
    <row r="12" spans="1:37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U12" si="5">(C6/C8)</f>
        <v>7.1670824030294336</v>
      </c>
      <c r="D12" s="284">
        <f t="shared" si="5"/>
        <v>6.8776220200097287</v>
      </c>
      <c r="E12" s="284">
        <f t="shared" si="5"/>
        <v>6.8650922333739404</v>
      </c>
      <c r="F12" s="103">
        <f t="shared" si="5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4"/>
      <c r="T12" s="103">
        <f t="shared" si="5"/>
        <v>4.137234134263279</v>
      </c>
      <c r="U12" s="285">
        <f t="shared" si="5"/>
        <v>5.9591416110810229</v>
      </c>
      <c r="V12" s="103">
        <f>V6/V8</f>
        <v>4.5202364252750113</v>
      </c>
      <c r="W12" s="285">
        <f>W6/W8</f>
        <v>4.9006988526535409</v>
      </c>
      <c r="AB12" s="101" t="s">
        <v>62</v>
      </c>
      <c r="AC12" s="101"/>
      <c r="AD12" s="105"/>
      <c r="AE12" s="101"/>
      <c r="AF12" s="105"/>
      <c r="AG12" s="105"/>
      <c r="AH12" s="101"/>
      <c r="AI12" s="101"/>
      <c r="AJ12" s="105" t="e">
        <f>#REF!-#REF!</f>
        <v>#REF!</v>
      </c>
      <c r="AK12" s="101"/>
    </row>
    <row r="13" spans="1:37" ht="30" customHeight="1" thickBot="1" x14ac:dyDescent="0.3">
      <c r="AB13" s="101" t="s">
        <v>63</v>
      </c>
      <c r="AC13" s="101"/>
      <c r="AD13" s="105"/>
      <c r="AE13" s="101"/>
      <c r="AF13" s="105"/>
      <c r="AG13" s="105"/>
      <c r="AH13" s="101"/>
      <c r="AI13" s="101"/>
      <c r="AJ13" s="105" t="e">
        <f>#REF!-#REF!</f>
        <v>#REF!</v>
      </c>
      <c r="AK13" s="101"/>
    </row>
    <row r="14" spans="1:37" ht="22.5" customHeight="1" x14ac:dyDescent="0.25">
      <c r="A14" s="316" t="s">
        <v>2</v>
      </c>
      <c r="B14" s="318">
        <v>2007</v>
      </c>
      <c r="C14" s="320">
        <v>2008</v>
      </c>
      <c r="D14" s="320">
        <v>2009</v>
      </c>
      <c r="E14" s="320">
        <v>2010</v>
      </c>
      <c r="F14" s="320">
        <v>2011</v>
      </c>
      <c r="G14" s="320">
        <v>2012</v>
      </c>
      <c r="H14" s="320">
        <v>2013</v>
      </c>
      <c r="I14" s="320">
        <v>2014</v>
      </c>
      <c r="J14" s="320">
        <v>2015</v>
      </c>
      <c r="K14" s="324">
        <v>2016</v>
      </c>
      <c r="L14" s="326">
        <v>2017</v>
      </c>
      <c r="M14" s="320">
        <v>2018</v>
      </c>
      <c r="N14" s="320">
        <v>2019</v>
      </c>
      <c r="O14" s="322">
        <v>2020</v>
      </c>
      <c r="P14" s="320">
        <v>2021</v>
      </c>
      <c r="Q14" s="320">
        <v>2022</v>
      </c>
      <c r="R14" s="312">
        <v>2023</v>
      </c>
      <c r="S14" s="128" t="s">
        <v>49</v>
      </c>
      <c r="T14" s="314" t="str">
        <f>T3</f>
        <v>jan-fev</v>
      </c>
      <c r="U14" s="315"/>
      <c r="V14" s="310" t="s">
        <v>146</v>
      </c>
      <c r="W14" s="311"/>
      <c r="AB14" s="101" t="s">
        <v>64</v>
      </c>
      <c r="AC14" s="101"/>
      <c r="AD14" s="105"/>
      <c r="AE14" s="101"/>
      <c r="AF14" s="105"/>
      <c r="AG14" s="105"/>
      <c r="AH14" s="101"/>
      <c r="AI14" s="101"/>
      <c r="AJ14" s="105" t="e">
        <f>#REF!-#REF!</f>
        <v>#REF!</v>
      </c>
      <c r="AK14" s="101"/>
    </row>
    <row r="15" spans="1:37" ht="31.5" customHeight="1" thickBot="1" x14ac:dyDescent="0.3">
      <c r="A15" s="317"/>
      <c r="B15" s="319"/>
      <c r="C15" s="321"/>
      <c r="D15" s="321"/>
      <c r="E15" s="321"/>
      <c r="F15" s="321"/>
      <c r="G15" s="321"/>
      <c r="H15" s="321"/>
      <c r="I15" s="321"/>
      <c r="J15" s="321"/>
      <c r="K15" s="325"/>
      <c r="L15" s="327"/>
      <c r="M15" s="321"/>
      <c r="N15" s="321"/>
      <c r="O15" s="323"/>
      <c r="P15" s="321"/>
      <c r="Q15" s="328"/>
      <c r="R15" s="313"/>
      <c r="S15" s="129" t="str">
        <f>S4</f>
        <v>2007/2023</v>
      </c>
      <c r="T15" s="127">
        <f>T4</f>
        <v>2023</v>
      </c>
      <c r="U15" s="264">
        <f>U4</f>
        <v>2024</v>
      </c>
      <c r="V15" s="300" t="str">
        <f>V4</f>
        <v>mar 2022 a fev 2023</v>
      </c>
      <c r="W15" s="298" t="str">
        <f>W4</f>
        <v>mar 2023 a fev 2024</v>
      </c>
      <c r="AB15" s="101" t="s">
        <v>65</v>
      </c>
      <c r="AC15" s="101"/>
      <c r="AD15" s="105"/>
      <c r="AE15" s="101"/>
      <c r="AF15" s="105"/>
      <c r="AG15" s="105"/>
      <c r="AH15" s="101"/>
      <c r="AI15" s="101"/>
      <c r="AJ15" s="105" t="e">
        <f>#REF!-#REF!</f>
        <v>#REF!</v>
      </c>
      <c r="AK15" s="101"/>
    </row>
    <row r="16" spans="1:37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R16" s="301"/>
      <c r="S16" s="286"/>
      <c r="AB16" s="101" t="s">
        <v>66</v>
      </c>
      <c r="AD16" s="105"/>
      <c r="AF16" s="105"/>
      <c r="AG16" s="105"/>
      <c r="AJ16" s="105" t="e">
        <f>#REF!-#REF!</f>
        <v>#REF!</v>
      </c>
    </row>
    <row r="17" spans="1:37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427968.65799999994</v>
      </c>
      <c r="Q17" s="274">
        <v>418166.49000000005</v>
      </c>
      <c r="R17" s="147">
        <v>407784.35900000011</v>
      </c>
      <c r="S17" s="100"/>
      <c r="T17" s="115">
        <v>56302.598000000042</v>
      </c>
      <c r="U17" s="147">
        <v>61916.775000000009</v>
      </c>
      <c r="V17" s="112">
        <v>416408.73100000009</v>
      </c>
      <c r="W17" s="147">
        <v>413398.53600000008</v>
      </c>
      <c r="AB17" s="101" t="s">
        <v>67</v>
      </c>
      <c r="AC17" s="101"/>
      <c r="AD17" s="105"/>
      <c r="AE17" s="101"/>
      <c r="AF17" s="105"/>
      <c r="AG17" s="105"/>
      <c r="AH17" s="101"/>
      <c r="AI17" s="101"/>
      <c r="AJ17" s="105" t="e">
        <f>#REF!-#REF!</f>
        <v>#REF!</v>
      </c>
      <c r="AK17" s="101"/>
    </row>
    <row r="18" spans="1:37" ht="27.75" customHeight="1" thickBot="1" x14ac:dyDescent="0.3">
      <c r="A18" s="114" t="s">
        <v>54</v>
      </c>
      <c r="B18" s="275"/>
      <c r="C18" s="276">
        <f t="shared" ref="C18:Q18" si="6">(C17-B17)/B17</f>
        <v>-5.4332489679479568E-2</v>
      </c>
      <c r="D18" s="276">
        <f t="shared" si="6"/>
        <v>-7.2127077537654183E-2</v>
      </c>
      <c r="E18" s="276">
        <f t="shared" si="6"/>
        <v>0.12182444539758823</v>
      </c>
      <c r="F18" s="276">
        <f t="shared" si="6"/>
        <v>1.2510259696368252E-2</v>
      </c>
      <c r="G18" s="276">
        <f t="shared" si="6"/>
        <v>3.8557547808706294E-2</v>
      </c>
      <c r="H18" s="276">
        <f t="shared" si="6"/>
        <v>3.7801022123911316E-3</v>
      </c>
      <c r="I18" s="276">
        <f t="shared" si="6"/>
        <v>-1.5821591729182263E-3</v>
      </c>
      <c r="J18" s="276">
        <f t="shared" si="6"/>
        <v>3.6697642720653331E-2</v>
      </c>
      <c r="K18" s="287">
        <f t="shared" si="6"/>
        <v>2.2227281971553901E-2</v>
      </c>
      <c r="L18" s="277">
        <f t="shared" si="6"/>
        <v>2.5737437820711511E-2</v>
      </c>
      <c r="M18" s="276">
        <f t="shared" si="6"/>
        <v>2.6759932780496109E-2</v>
      </c>
      <c r="N18" s="276">
        <f t="shared" si="6"/>
        <v>1.6024959109884815E-3</v>
      </c>
      <c r="O18" s="276">
        <f t="shared" si="6"/>
        <v>-0.13403340389423476</v>
      </c>
      <c r="P18" s="276">
        <f t="shared" si="6"/>
        <v>8.6341308222622926E-2</v>
      </c>
      <c r="Q18" s="276">
        <f t="shared" si="6"/>
        <v>-2.2903938914143312E-2</v>
      </c>
      <c r="R18" s="278">
        <f>(R17-P17)/P17</f>
        <v>-4.7163030803063687E-2</v>
      </c>
      <c r="T18" s="118"/>
      <c r="U18" s="278"/>
      <c r="W18" s="278">
        <f>(W17-V17)/V17</f>
        <v>-7.2289430453849118E-3</v>
      </c>
      <c r="AB18" s="101" t="s">
        <v>68</v>
      </c>
      <c r="AC18" s="101"/>
      <c r="AD18" s="105"/>
      <c r="AE18" s="101"/>
      <c r="AF18" s="105"/>
      <c r="AG18" s="105"/>
      <c r="AH18" s="101"/>
      <c r="AI18" s="101"/>
      <c r="AJ18" s="105" t="e">
        <f>#REF!-#REF!</f>
        <v>#REF!</v>
      </c>
      <c r="AK18" s="101"/>
    </row>
    <row r="19" spans="1:37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4">
        <v>202578.51499999996</v>
      </c>
      <c r="R19" s="147">
        <v>196398.75799999997</v>
      </c>
      <c r="S19" s="100"/>
      <c r="T19" s="115">
        <v>30541.554999999997</v>
      </c>
      <c r="U19" s="147">
        <v>22362.747000000003</v>
      </c>
      <c r="V19" s="112">
        <v>204356.75299999997</v>
      </c>
      <c r="W19" s="147">
        <v>188219.94999999998</v>
      </c>
      <c r="AB19" s="101" t="s">
        <v>69</v>
      </c>
      <c r="AC19" s="101"/>
      <c r="AD19" s="105"/>
      <c r="AE19" s="101"/>
      <c r="AF19" s="105"/>
      <c r="AG19" s="105"/>
      <c r="AH19" s="101"/>
      <c r="AI19" s="101"/>
      <c r="AJ19" s="105" t="e">
        <f>#REF!-#REF!</f>
        <v>#REF!</v>
      </c>
      <c r="AK19" s="101"/>
    </row>
    <row r="20" spans="1:37" ht="27.75" customHeight="1" thickBot="1" x14ac:dyDescent="0.3">
      <c r="A20" s="113" t="s">
        <v>54</v>
      </c>
      <c r="B20" s="116"/>
      <c r="C20" s="279">
        <f t="shared" ref="C20:Q20" si="7">(C19-B19)/B19</f>
        <v>0.27026566048919176</v>
      </c>
      <c r="D20" s="279">
        <f t="shared" si="7"/>
        <v>-2.4010145087149853E-2</v>
      </c>
      <c r="E20" s="279">
        <f t="shared" si="7"/>
        <v>0.14006023199087436</v>
      </c>
      <c r="F20" s="279">
        <f t="shared" si="7"/>
        <v>-8.8603238264779852E-2</v>
      </c>
      <c r="G20" s="279">
        <f t="shared" si="7"/>
        <v>5.702380925842114E-2</v>
      </c>
      <c r="H20" s="279">
        <f t="shared" si="7"/>
        <v>0.42203841205856046</v>
      </c>
      <c r="I20" s="279">
        <f t="shared" si="7"/>
        <v>2.2864466924753087E-2</v>
      </c>
      <c r="J20" s="279">
        <f t="shared" si="7"/>
        <v>-6.9050989193828793E-2</v>
      </c>
      <c r="K20" s="288">
        <f t="shared" si="7"/>
        <v>-5.6265682741884385E-2</v>
      </c>
      <c r="L20" s="280">
        <f t="shared" si="7"/>
        <v>0.24855590020796675</v>
      </c>
      <c r="M20" s="279">
        <f t="shared" si="7"/>
        <v>0.12649303974249151</v>
      </c>
      <c r="N20" s="279">
        <f t="shared" si="7"/>
        <v>9.3478917261994809E-2</v>
      </c>
      <c r="O20" s="279">
        <f t="shared" si="7"/>
        <v>-2.0256048630349952E-2</v>
      </c>
      <c r="P20" s="279">
        <f t="shared" si="7"/>
        <v>6.002496321448187E-3</v>
      </c>
      <c r="Q20" s="279">
        <f t="shared" si="7"/>
        <v>0.22527490908611841</v>
      </c>
      <c r="R20" s="281">
        <f>(R19-P19)/P19</f>
        <v>0.18789729677442146</v>
      </c>
      <c r="S20" s="10"/>
      <c r="T20" s="116"/>
      <c r="U20" s="281">
        <f>(U19-T19)/T19</f>
        <v>-0.26779278265301143</v>
      </c>
      <c r="V20" s="299"/>
      <c r="W20" s="281">
        <f>(W19-V19)/V19</f>
        <v>-7.8963884300901899E-2</v>
      </c>
    </row>
    <row r="21" spans="1:37" ht="27.75" customHeight="1" x14ac:dyDescent="0.25">
      <c r="A21" s="8" t="s">
        <v>58</v>
      </c>
      <c r="B21" s="19">
        <f>B17-B19</f>
        <v>329612.93099999957</v>
      </c>
      <c r="C21" s="154">
        <f t="shared" ref="C21:P21" si="8">C17-C19</f>
        <v>291358.0850000002</v>
      </c>
      <c r="D21" s="154">
        <f t="shared" si="8"/>
        <v>266512.13100000017</v>
      </c>
      <c r="E21" s="154">
        <f t="shared" si="8"/>
        <v>297562.72299999994</v>
      </c>
      <c r="F21" s="154">
        <f t="shared" si="8"/>
        <v>310243.35200000007</v>
      </c>
      <c r="G21" s="154">
        <f t="shared" si="8"/>
        <v>320714.53100000008</v>
      </c>
      <c r="H21" s="154">
        <f t="shared" si="8"/>
        <v>286229.11899999983</v>
      </c>
      <c r="I21" s="154">
        <f t="shared" si="8"/>
        <v>282809.19800000009</v>
      </c>
      <c r="J21" s="154">
        <f t="shared" si="8"/>
        <v>306315.68399999978</v>
      </c>
      <c r="K21" s="119">
        <f t="shared" si="8"/>
        <v>322195.815</v>
      </c>
      <c r="L21" s="282">
        <f t="shared" si="8"/>
        <v>306185.72599999886</v>
      </c>
      <c r="M21" s="154">
        <f t="shared" si="8"/>
        <v>300797.70799999998</v>
      </c>
      <c r="N21" s="154">
        <f t="shared" si="8"/>
        <v>287185.48899999983</v>
      </c>
      <c r="O21" s="154">
        <f t="shared" si="8"/>
        <v>229607.51899999898</v>
      </c>
      <c r="P21" s="154">
        <f t="shared" si="8"/>
        <v>262635.54499999993</v>
      </c>
      <c r="Q21" s="154">
        <f t="shared" ref="Q21" si="9">Q17-Q19</f>
        <v>215587.97500000009</v>
      </c>
      <c r="R21" s="140">
        <f t="shared" ref="R21" si="10">R17-R19</f>
        <v>211385.60100000014</v>
      </c>
      <c r="T21" s="117">
        <f>T17-T19</f>
        <v>25761.043000000045</v>
      </c>
      <c r="U21" s="140">
        <f>U17-U19</f>
        <v>39554.028000000006</v>
      </c>
      <c r="V21" s="119">
        <f>V17-V19</f>
        <v>212051.97800000012</v>
      </c>
      <c r="W21" s="140">
        <f>W17-W19</f>
        <v>225178.5860000001</v>
      </c>
    </row>
    <row r="22" spans="1:37" ht="27.75" customHeight="1" thickBot="1" x14ac:dyDescent="0.3">
      <c r="A22" s="113" t="s">
        <v>54</v>
      </c>
      <c r="B22" s="116"/>
      <c r="C22" s="279">
        <f t="shared" ref="C22:Q22" si="11">(C21-B21)/B21</f>
        <v>-0.11605990664243518</v>
      </c>
      <c r="D22" s="279">
        <f t="shared" si="11"/>
        <v>-8.5276349890891168E-2</v>
      </c>
      <c r="E22" s="279">
        <f t="shared" si="11"/>
        <v>0.1165072369632576</v>
      </c>
      <c r="F22" s="279">
        <f t="shared" si="11"/>
        <v>4.261497835533698E-2</v>
      </c>
      <c r="G22" s="279">
        <f t="shared" si="11"/>
        <v>3.3751501627664215E-2</v>
      </c>
      <c r="H22" s="279">
        <f t="shared" si="11"/>
        <v>-0.10752681486702027</v>
      </c>
      <c r="I22" s="279">
        <f t="shared" si="11"/>
        <v>-1.1948193852351347E-2</v>
      </c>
      <c r="J22" s="279">
        <f t="shared" si="11"/>
        <v>8.3117827023432511E-2</v>
      </c>
      <c r="K22" s="288">
        <f t="shared" si="11"/>
        <v>5.1842369912734339E-2</v>
      </c>
      <c r="L22" s="280">
        <f t="shared" si="11"/>
        <v>-4.9690555415814887E-2</v>
      </c>
      <c r="M22" s="279">
        <f t="shared" si="11"/>
        <v>-1.7597221367526766E-2</v>
      </c>
      <c r="N22" s="279">
        <f t="shared" si="11"/>
        <v>-4.5253732451977856E-2</v>
      </c>
      <c r="O22" s="279">
        <f t="shared" si="11"/>
        <v>-0.20049052687338559</v>
      </c>
      <c r="P22" s="279">
        <f t="shared" si="11"/>
        <v>0.14384557676441376</v>
      </c>
      <c r="Q22" s="279">
        <f t="shared" si="11"/>
        <v>-0.17913633891406378</v>
      </c>
      <c r="R22" s="281">
        <f>(R21-P21)/P21</f>
        <v>-0.19513712052951476</v>
      </c>
      <c r="S22" s="10"/>
      <c r="T22" s="116"/>
      <c r="U22" s="281">
        <f>(U21-T21)/T21</f>
        <v>0.5354202855839314</v>
      </c>
      <c r="V22" s="299"/>
      <c r="W22" s="281">
        <f>(W21-V21)/V21</f>
        <v>6.190278498604701E-2</v>
      </c>
    </row>
    <row r="23" spans="1:37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4"/>
      <c r="T23" s="103">
        <f>(T17/T19)</f>
        <v>1.8434751603184596</v>
      </c>
      <c r="U23" s="285">
        <f>(U17/U19)</f>
        <v>2.7687463888045598</v>
      </c>
      <c r="V23" s="103">
        <f>V17/V19</f>
        <v>2.0376558390512307</v>
      </c>
      <c r="W23" s="285">
        <f>W17/W19</f>
        <v>2.1963587600570511</v>
      </c>
    </row>
    <row r="24" spans="1:37" ht="30" customHeight="1" thickBot="1" x14ac:dyDescent="0.3"/>
    <row r="25" spans="1:37" ht="22.5" customHeight="1" x14ac:dyDescent="0.25">
      <c r="A25" s="316" t="s">
        <v>15</v>
      </c>
      <c r="B25" s="318">
        <v>2007</v>
      </c>
      <c r="C25" s="320">
        <v>2008</v>
      </c>
      <c r="D25" s="320">
        <v>2009</v>
      </c>
      <c r="E25" s="320">
        <v>2010</v>
      </c>
      <c r="F25" s="320">
        <v>2011</v>
      </c>
      <c r="G25" s="320">
        <v>2012</v>
      </c>
      <c r="H25" s="320">
        <v>2013</v>
      </c>
      <c r="I25" s="320">
        <v>2014</v>
      </c>
      <c r="J25" s="320">
        <v>2015</v>
      </c>
      <c r="K25" s="324">
        <v>2016</v>
      </c>
      <c r="L25" s="326">
        <v>2017</v>
      </c>
      <c r="M25" s="320">
        <v>2018</v>
      </c>
      <c r="N25" s="320">
        <v>2019</v>
      </c>
      <c r="O25" s="322">
        <v>2020</v>
      </c>
      <c r="P25" s="322">
        <v>2021</v>
      </c>
      <c r="Q25" s="320">
        <v>2022</v>
      </c>
      <c r="R25" s="312">
        <v>2023</v>
      </c>
      <c r="S25" s="128" t="s">
        <v>49</v>
      </c>
      <c r="T25" s="314" t="str">
        <f>T14</f>
        <v>jan-fev</v>
      </c>
      <c r="U25" s="315"/>
      <c r="V25" s="310" t="s">
        <v>146</v>
      </c>
      <c r="W25" s="311"/>
    </row>
    <row r="26" spans="1:37" ht="31.5" customHeight="1" thickBot="1" x14ac:dyDescent="0.3">
      <c r="A26" s="317"/>
      <c r="B26" s="319"/>
      <c r="C26" s="321"/>
      <c r="D26" s="321"/>
      <c r="E26" s="321"/>
      <c r="F26" s="321"/>
      <c r="G26" s="321"/>
      <c r="H26" s="321"/>
      <c r="I26" s="321"/>
      <c r="J26" s="321"/>
      <c r="K26" s="325"/>
      <c r="L26" s="327"/>
      <c r="M26" s="321"/>
      <c r="N26" s="321"/>
      <c r="O26" s="323"/>
      <c r="P26" s="323"/>
      <c r="Q26" s="321"/>
      <c r="R26" s="313"/>
      <c r="S26" s="129" t="str">
        <f>S4</f>
        <v>2007/2023</v>
      </c>
      <c r="T26" s="127">
        <f>T4</f>
        <v>2023</v>
      </c>
      <c r="U26" s="264">
        <f>U4</f>
        <v>2024</v>
      </c>
      <c r="V26" s="300" t="str">
        <f>V4</f>
        <v>mar 2022 a fev 2023</v>
      </c>
      <c r="W26" s="298" t="str">
        <f>W4</f>
        <v>mar 2023 a fev 2024</v>
      </c>
    </row>
    <row r="27" spans="1:37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P27" s="273"/>
      <c r="R27" s="301"/>
      <c r="S27" s="286"/>
    </row>
    <row r="28" spans="1:37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520796.79800000024</v>
      </c>
      <c r="R28" s="147">
        <v>520069.99399999995</v>
      </c>
      <c r="S28" s="100"/>
      <c r="T28" s="115">
        <v>72698.795000000013</v>
      </c>
      <c r="U28" s="147">
        <v>73315.276999999944</v>
      </c>
      <c r="V28" s="112">
        <v>520365.56300000014</v>
      </c>
      <c r="W28" s="147">
        <v>520686.47600000002</v>
      </c>
    </row>
    <row r="29" spans="1:37" ht="27.75" customHeight="1" thickBot="1" x14ac:dyDescent="0.3">
      <c r="A29" s="114" t="s">
        <v>54</v>
      </c>
      <c r="B29" s="275"/>
      <c r="C29" s="276">
        <f t="shared" ref="C29:Q29" si="12">(C28-B28)/B28</f>
        <v>6.3491251811589565E-3</v>
      </c>
      <c r="D29" s="276">
        <f t="shared" si="12"/>
        <v>-2.5351041341628616E-2</v>
      </c>
      <c r="E29" s="276">
        <f t="shared" si="12"/>
        <v>0.14232124040801208</v>
      </c>
      <c r="F29" s="276">
        <f t="shared" si="12"/>
        <v>0.16522017339726491</v>
      </c>
      <c r="G29" s="276">
        <f t="shared" si="12"/>
        <v>0.11849348127885141</v>
      </c>
      <c r="H29" s="276">
        <f t="shared" si="12"/>
        <v>5.296421056115299E-2</v>
      </c>
      <c r="I29" s="276">
        <f t="shared" si="12"/>
        <v>1.9591998746035993E-2</v>
      </c>
      <c r="J29" s="276">
        <f t="shared" si="12"/>
        <v>-1.7803184510057374E-2</v>
      </c>
      <c r="K29" s="287">
        <f t="shared" si="12"/>
        <v>-6.6755691727534677E-2</v>
      </c>
      <c r="L29" s="277">
        <f t="shared" si="12"/>
        <v>0.14679340175955716</v>
      </c>
      <c r="M29" s="276">
        <f t="shared" si="12"/>
        <v>3.1169571012153018E-2</v>
      </c>
      <c r="N29" s="276">
        <f t="shared" si="12"/>
        <v>5.2964042161944717E-2</v>
      </c>
      <c r="O29" s="276">
        <f t="shared" si="12"/>
        <v>0.26823197519276548</v>
      </c>
      <c r="P29" s="276">
        <f t="shared" si="12"/>
        <v>7.7338249378292354E-2</v>
      </c>
      <c r="Q29" s="276">
        <f t="shared" si="12"/>
        <v>4.5810259040420201E-2</v>
      </c>
      <c r="R29" s="278">
        <f>(R28-P28)/P28</f>
        <v>4.4350766427503019E-2</v>
      </c>
      <c r="T29" s="118"/>
      <c r="U29" s="278">
        <f>(U28-T28)/T28</f>
        <v>8.4799479826306711E-3</v>
      </c>
      <c r="W29" s="278">
        <f>(W28-V28)/V28</f>
        <v>6.1670683615142302E-4</v>
      </c>
    </row>
    <row r="30" spans="1:37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47">
        <v>2691.0299999999997</v>
      </c>
      <c r="S30" s="100"/>
      <c r="T30" s="115">
        <v>639.03300000000002</v>
      </c>
      <c r="U30" s="147">
        <v>330.46299999999997</v>
      </c>
      <c r="V30" s="112">
        <v>2883.3570000000009</v>
      </c>
      <c r="W30" s="147">
        <v>2382.46</v>
      </c>
    </row>
    <row r="31" spans="1:37" ht="27.75" customHeight="1" thickBot="1" x14ac:dyDescent="0.3">
      <c r="A31" s="113" t="s">
        <v>54</v>
      </c>
      <c r="B31" s="116"/>
      <c r="C31" s="279">
        <f t="shared" ref="C31:Q31" si="13">(C30-B30)/B30</f>
        <v>0.28740195099069604</v>
      </c>
      <c r="D31" s="279">
        <f t="shared" si="13"/>
        <v>0.87424480625071677</v>
      </c>
      <c r="E31" s="279">
        <f t="shared" si="13"/>
        <v>-0.35240240164564085</v>
      </c>
      <c r="F31" s="279">
        <f t="shared" si="13"/>
        <v>0.30120319844880566</v>
      </c>
      <c r="G31" s="279">
        <f t="shared" si="13"/>
        <v>-0.12612648022085726</v>
      </c>
      <c r="H31" s="279">
        <f t="shared" si="13"/>
        <v>7.1660651760911652E-3</v>
      </c>
      <c r="I31" s="279">
        <f t="shared" si="13"/>
        <v>-1.9460888913914301E-2</v>
      </c>
      <c r="J31" s="279">
        <f t="shared" si="13"/>
        <v>0.17146393140729888</v>
      </c>
      <c r="K31" s="288">
        <f t="shared" si="13"/>
        <v>-5.2106064729437615E-2</v>
      </c>
      <c r="L31" s="280">
        <f t="shared" si="13"/>
        <v>-8.4124648923364909E-2</v>
      </c>
      <c r="M31" s="279">
        <f t="shared" si="13"/>
        <v>0.28764018691588777</v>
      </c>
      <c r="N31" s="279">
        <f t="shared" si="13"/>
        <v>0.10676256403742751</v>
      </c>
      <c r="O31" s="279">
        <f t="shared" si="13"/>
        <v>0.30345145589616501</v>
      </c>
      <c r="P31" s="279">
        <f t="shared" si="13"/>
        <v>0.25973041103931305</v>
      </c>
      <c r="Q31" s="279">
        <f t="shared" si="13"/>
        <v>0.15038655327936848</v>
      </c>
      <c r="R31" s="281">
        <f>(R30-P30)/P30</f>
        <v>0.11954632877351702</v>
      </c>
      <c r="S31" s="10"/>
      <c r="T31" s="116"/>
      <c r="U31" s="281">
        <f>(U30-T30)/T30</f>
        <v>-0.48287021171050643</v>
      </c>
      <c r="V31" s="299"/>
      <c r="W31" s="281">
        <f>(W30-V30)/V30</f>
        <v>-0.1737200769797152</v>
      </c>
    </row>
    <row r="32" spans="1:37" ht="27.75" customHeight="1" x14ac:dyDescent="0.25">
      <c r="A32" s="8" t="s">
        <v>58</v>
      </c>
      <c r="B32" s="19">
        <f>(B28-B30)</f>
        <v>203117.0239999998</v>
      </c>
      <c r="C32" s="154">
        <f t="shared" ref="C32:P32" si="14">(C28-C30)</f>
        <v>204244.86400000018</v>
      </c>
      <c r="D32" s="154">
        <f t="shared" si="14"/>
        <v>198400.41200000027</v>
      </c>
      <c r="E32" s="154">
        <f t="shared" si="14"/>
        <v>227324.11700000009</v>
      </c>
      <c r="F32" s="154">
        <f t="shared" si="14"/>
        <v>264760.33899999998</v>
      </c>
      <c r="G32" s="154">
        <f t="shared" si="14"/>
        <v>296419.00400000002</v>
      </c>
      <c r="H32" s="154">
        <f t="shared" si="14"/>
        <v>312165.44199999998</v>
      </c>
      <c r="I32" s="154">
        <f t="shared" si="14"/>
        <v>318321.61400000006</v>
      </c>
      <c r="J32" s="154">
        <f t="shared" si="14"/>
        <v>312463.31199999998</v>
      </c>
      <c r="K32" s="119">
        <f t="shared" si="14"/>
        <v>291587.27400000009</v>
      </c>
      <c r="L32" s="282">
        <f t="shared" si="14"/>
        <v>334649.34799999959</v>
      </c>
      <c r="M32" s="154">
        <f t="shared" si="14"/>
        <v>344816.77799999999</v>
      </c>
      <c r="N32" s="154">
        <f t="shared" si="14"/>
        <v>363008.511</v>
      </c>
      <c r="O32" s="154">
        <f t="shared" si="14"/>
        <v>460327.44400000002</v>
      </c>
      <c r="P32" s="154">
        <f t="shared" si="14"/>
        <v>495580.34200000018</v>
      </c>
      <c r="Q32" s="154">
        <f t="shared" ref="Q32" si="15">(Q28-Q30)</f>
        <v>518031.63800000027</v>
      </c>
      <c r="R32" s="140">
        <f t="shared" ref="R32" si="16">(R28-R30)</f>
        <v>517378.96399999992</v>
      </c>
      <c r="T32" s="117">
        <f>T28-T30</f>
        <v>72059.762000000017</v>
      </c>
      <c r="U32" s="140">
        <f>U28-U30</f>
        <v>72984.81399999994</v>
      </c>
      <c r="V32" s="119">
        <f>V28-V30</f>
        <v>517482.20600000012</v>
      </c>
      <c r="W32" s="140">
        <f>W28-W30</f>
        <v>518304.016</v>
      </c>
    </row>
    <row r="33" spans="1:23" ht="27.75" customHeight="1" thickBot="1" x14ac:dyDescent="0.3">
      <c r="A33" s="113" t="s">
        <v>54</v>
      </c>
      <c r="B33" s="116"/>
      <c r="C33" s="279">
        <f t="shared" ref="C33:Q33" si="17">(C32-B32)/B32</f>
        <v>5.5526611102788507E-3</v>
      </c>
      <c r="D33" s="279">
        <f t="shared" si="17"/>
        <v>-2.8614927619427914E-2</v>
      </c>
      <c r="E33" s="279">
        <f t="shared" si="17"/>
        <v>0.14578450068944299</v>
      </c>
      <c r="F33" s="279">
        <f t="shared" si="17"/>
        <v>0.16468213973091064</v>
      </c>
      <c r="G33" s="279">
        <f t="shared" si="17"/>
        <v>0.11957480157177182</v>
      </c>
      <c r="H33" s="279">
        <f t="shared" si="17"/>
        <v>5.3122228290059179E-2</v>
      </c>
      <c r="I33" s="279">
        <f t="shared" si="17"/>
        <v>1.972086327223908E-2</v>
      </c>
      <c r="J33" s="279">
        <f t="shared" si="17"/>
        <v>-1.840372045864307E-2</v>
      </c>
      <c r="K33" s="288">
        <f t="shared" si="17"/>
        <v>-6.6811165337708145E-2</v>
      </c>
      <c r="L33" s="280">
        <f t="shared" si="17"/>
        <v>0.14768159600819714</v>
      </c>
      <c r="M33" s="279">
        <f t="shared" si="17"/>
        <v>3.038233918806384E-2</v>
      </c>
      <c r="N33" s="279">
        <f t="shared" si="17"/>
        <v>5.2757679326149283E-2</v>
      </c>
      <c r="O33" s="279">
        <f t="shared" si="17"/>
        <v>0.26808994844751732</v>
      </c>
      <c r="P33" s="279">
        <f t="shared" si="17"/>
        <v>7.6582220894047232E-2</v>
      </c>
      <c r="Q33" s="279">
        <f t="shared" si="17"/>
        <v>4.5303039885306998E-2</v>
      </c>
      <c r="R33" s="281">
        <f>(R32-P32)/P32</f>
        <v>4.3986050600852387E-2</v>
      </c>
      <c r="S33" s="10"/>
      <c r="T33" s="116"/>
      <c r="U33" s="281">
        <f>(U32-T32)/T32</f>
        <v>1.283728913786758E-2</v>
      </c>
      <c r="V33" s="299"/>
      <c r="W33" s="281">
        <f>(W32-V32)/V32</f>
        <v>1.5880932532004416E-3</v>
      </c>
    </row>
    <row r="34" spans="1:23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4"/>
      <c r="T34" s="103">
        <f>(T28/T30)</f>
        <v>113.76375711426485</v>
      </c>
      <c r="U34" s="285">
        <f>(U28/U30)</f>
        <v>221.85623503992869</v>
      </c>
    </row>
    <row r="36" spans="1:23" x14ac:dyDescent="0.25">
      <c r="A36" s="3" t="s">
        <v>70</v>
      </c>
    </row>
  </sheetData>
  <mergeCells count="60"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  <mergeCell ref="K3:K4"/>
    <mergeCell ref="P25:P26"/>
    <mergeCell ref="T3:U3"/>
    <mergeCell ref="A14:A15"/>
    <mergeCell ref="B14:B15"/>
    <mergeCell ref="C14:C15"/>
    <mergeCell ref="D14:D15"/>
    <mergeCell ref="E14:E15"/>
    <mergeCell ref="T14:U14"/>
    <mergeCell ref="G14:G15"/>
    <mergeCell ref="H14:H15"/>
    <mergeCell ref="I14:I15"/>
    <mergeCell ref="J14:J15"/>
    <mergeCell ref="K14:K15"/>
    <mergeCell ref="L14:L15"/>
    <mergeCell ref="L3:L4"/>
    <mergeCell ref="M3:M4"/>
    <mergeCell ref="M14:M15"/>
    <mergeCell ref="N14:N15"/>
    <mergeCell ref="O14:O15"/>
    <mergeCell ref="P14:P15"/>
    <mergeCell ref="F14:F15"/>
    <mergeCell ref="K25:K26"/>
    <mergeCell ref="L25:L26"/>
    <mergeCell ref="M25:M26"/>
    <mergeCell ref="N25:N26"/>
    <mergeCell ref="O25:O26"/>
    <mergeCell ref="F25:F26"/>
    <mergeCell ref="G25:G26"/>
    <mergeCell ref="H25:H26"/>
    <mergeCell ref="I25:I26"/>
    <mergeCell ref="J25:J26"/>
    <mergeCell ref="A25:A26"/>
    <mergeCell ref="B25:B26"/>
    <mergeCell ref="C25:C26"/>
    <mergeCell ref="D25:D26"/>
    <mergeCell ref="E25:E26"/>
    <mergeCell ref="V3:W3"/>
    <mergeCell ref="V14:W14"/>
    <mergeCell ref="V25:W25"/>
    <mergeCell ref="R3:R4"/>
    <mergeCell ref="R14:R15"/>
    <mergeCell ref="R25:R26"/>
    <mergeCell ref="T25:U25"/>
  </mergeCells>
  <conditionalFormatting sqref="B12:R12">
    <cfRule type="cellIs" dxfId="15" priority="85" operator="lessThan">
      <formula>0</formula>
    </cfRule>
    <cfRule type="cellIs" dxfId="14" priority="84" operator="greaterThan">
      <formula>0</formula>
    </cfRule>
  </conditionalFormatting>
  <conditionalFormatting sqref="B23:R23">
    <cfRule type="cellIs" dxfId="13" priority="81" operator="lessThan">
      <formula>0</formula>
    </cfRule>
    <cfRule type="cellIs" dxfId="12" priority="80" operator="greaterThan">
      <formula>0</formula>
    </cfRule>
  </conditionalFormatting>
  <conditionalFormatting sqref="B34:R34">
    <cfRule type="cellIs" dxfId="11" priority="77" operator="lessThan">
      <formula>0</formula>
    </cfRule>
    <cfRule type="cellIs" dxfId="10" priority="76" operator="greaterThan">
      <formula>0</formula>
    </cfRule>
  </conditionalFormatting>
  <conditionalFormatting sqref="T34:U34">
    <cfRule type="cellIs" dxfId="9" priority="78" operator="greaterThan">
      <formula>0</formula>
    </cfRule>
    <cfRule type="cellIs" dxfId="8" priority="79" operator="lessThan">
      <formula>0</formula>
    </cfRule>
  </conditionalFormatting>
  <conditionalFormatting sqref="T12:W12">
    <cfRule type="cellIs" dxfId="7" priority="19" operator="lessThan">
      <formula>0</formula>
    </cfRule>
    <cfRule type="cellIs" dxfId="6" priority="18" operator="greaterThan">
      <formula>0</formula>
    </cfRule>
  </conditionalFormatting>
  <conditionalFormatting sqref="T23:W23">
    <cfRule type="cellIs" dxfId="5" priority="16" operator="greaterThan">
      <formula>0</formula>
    </cfRule>
    <cfRule type="cellIs" dxfId="4" priority="17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5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3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2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1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69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68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67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65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64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3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2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1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44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3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2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1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0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39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38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37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36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2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1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0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35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34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3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29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28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27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47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N7:R7</xm:sqref>
        </x14:conditionalFormatting>
        <x14:conditionalFormatting xmlns:xm="http://schemas.microsoft.com/office/excel/2006/main">
          <x14:cfRule type="iconSet" priority="46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N9:R9</xm:sqref>
        </x14:conditionalFormatting>
        <x14:conditionalFormatting xmlns:xm="http://schemas.microsoft.com/office/excel/2006/main">
          <x14:cfRule type="iconSet" priority="45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N11:R11</xm:sqref>
        </x14:conditionalFormatting>
        <x14:conditionalFormatting xmlns:xm="http://schemas.microsoft.com/office/excel/2006/main">
          <x14:cfRule type="iconSet" priority="6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O18:R18</xm:sqref>
        </x14:conditionalFormatting>
        <x14:conditionalFormatting xmlns:xm="http://schemas.microsoft.com/office/excel/2006/main">
          <x14:cfRule type="iconSet" priority="5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O20:R20</xm:sqref>
        </x14:conditionalFormatting>
        <x14:conditionalFormatting xmlns:xm="http://schemas.microsoft.com/office/excel/2006/main">
          <x14:cfRule type="iconSet" priority="4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O22:R22</xm:sqref>
        </x14:conditionalFormatting>
        <x14:conditionalFormatting xmlns:xm="http://schemas.microsoft.com/office/excel/2006/main">
          <x14:cfRule type="iconSet" priority="3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O29:R29</xm:sqref>
        </x14:conditionalFormatting>
        <x14:conditionalFormatting xmlns:xm="http://schemas.microsoft.com/office/excel/2006/main">
          <x14:cfRule type="iconSet" priority="2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O31:R31</xm:sqref>
        </x14:conditionalFormatting>
        <x14:conditionalFormatting xmlns:xm="http://schemas.microsoft.com/office/excel/2006/main">
          <x14:cfRule type="iconSet" priority="1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O33:R33</xm:sqref>
        </x14:conditionalFormatting>
        <x14:conditionalFormatting xmlns:xm="http://schemas.microsoft.com/office/excel/2006/main">
          <x14:cfRule type="iconSet" priority="74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</xm:sqref>
        </x14:conditionalFormatting>
        <x14:conditionalFormatting xmlns:xm="http://schemas.microsoft.com/office/excel/2006/main">
          <x14:cfRule type="iconSet" priority="88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U9</xm:sqref>
        </x14:conditionalFormatting>
        <x14:conditionalFormatting xmlns:xm="http://schemas.microsoft.com/office/excel/2006/main">
          <x14:cfRule type="iconSet" priority="89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U11</xm:sqref>
        </x14:conditionalFormatting>
        <x14:conditionalFormatting xmlns:xm="http://schemas.microsoft.com/office/excel/2006/main">
          <x14:cfRule type="iconSet" priority="70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U18</xm:sqref>
        </x14:conditionalFormatting>
        <x14:conditionalFormatting xmlns:xm="http://schemas.microsoft.com/office/excel/2006/main">
          <x14:cfRule type="iconSet" priority="90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U20</xm:sqref>
        </x14:conditionalFormatting>
        <x14:conditionalFormatting xmlns:xm="http://schemas.microsoft.com/office/excel/2006/main">
          <x14:cfRule type="iconSet" priority="91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U22</xm:sqref>
        </x14:conditionalFormatting>
        <x14:conditionalFormatting xmlns:xm="http://schemas.microsoft.com/office/excel/2006/main">
          <x14:cfRule type="iconSet" priority="66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U29</xm:sqref>
        </x14:conditionalFormatting>
        <x14:conditionalFormatting xmlns:xm="http://schemas.microsoft.com/office/excel/2006/main">
          <x14:cfRule type="iconSet" priority="92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U31</xm:sqref>
        </x14:conditionalFormatting>
        <x14:conditionalFormatting xmlns:xm="http://schemas.microsoft.com/office/excel/2006/main">
          <x14:cfRule type="iconSet" priority="93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U33</xm:sqref>
        </x14:conditionalFormatting>
        <x14:conditionalFormatting xmlns:xm="http://schemas.microsoft.com/office/excel/2006/main">
          <x14:cfRule type="iconSet" priority="7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V9:W9</xm:sqref>
        </x14:conditionalFormatting>
        <x14:conditionalFormatting xmlns:xm="http://schemas.microsoft.com/office/excel/2006/main">
          <x14:cfRule type="iconSet" priority="14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V11:W11</xm:sqref>
        </x14:conditionalFormatting>
        <x14:conditionalFormatting xmlns:xm="http://schemas.microsoft.com/office/excel/2006/main">
          <x14:cfRule type="iconSet" priority="12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V20:W20</xm:sqref>
        </x14:conditionalFormatting>
        <x14:conditionalFormatting xmlns:xm="http://schemas.microsoft.com/office/excel/2006/main">
          <x14:cfRule type="iconSet" priority="11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V22:W22</xm:sqref>
        </x14:conditionalFormatting>
        <x14:conditionalFormatting xmlns:xm="http://schemas.microsoft.com/office/excel/2006/main">
          <x14:cfRule type="iconSet" priority="9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V31:W31</xm:sqref>
        </x14:conditionalFormatting>
        <x14:conditionalFormatting xmlns:xm="http://schemas.microsoft.com/office/excel/2006/main">
          <x14:cfRule type="iconSet" priority="8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V33:W33</xm:sqref>
        </x14:conditionalFormatting>
        <x14:conditionalFormatting xmlns:xm="http://schemas.microsoft.com/office/excel/2006/main">
          <x14:cfRule type="iconSet" priority="15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</xm:sqref>
        </x14:conditionalFormatting>
        <x14:conditionalFormatting xmlns:xm="http://schemas.microsoft.com/office/excel/2006/main">
          <x14:cfRule type="iconSet" priority="13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W18</xm:sqref>
        </x14:conditionalFormatting>
        <x14:conditionalFormatting xmlns:xm="http://schemas.microsoft.com/office/excel/2006/main">
          <x14:cfRule type="iconSet" priority="10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C68"/>
  <sheetViews>
    <sheetView showGridLines="0" topLeftCell="AH38" workbookViewId="0">
      <selection activeCell="AG51" sqref="AG51:AH62"/>
    </sheetView>
  </sheetViews>
  <sheetFormatPr defaultRowHeight="15" x14ac:dyDescent="0.25"/>
  <cols>
    <col min="1" max="1" width="18.7109375" customWidth="1"/>
    <col min="17" max="17" width="9.85546875" customWidth="1"/>
    <col min="18" max="18" width="1.7109375" customWidth="1"/>
    <col min="19" max="19" width="18.7109375" hidden="1" customWidth="1"/>
    <col min="35" max="35" width="10.140625" customWidth="1"/>
    <col min="36" max="36" width="1.7109375" customWidth="1"/>
    <col min="52" max="52" width="9.85546875" customWidth="1"/>
    <col min="55" max="55" width="9.140625" style="101"/>
  </cols>
  <sheetData>
    <row r="1" spans="1:55" ht="15.75" x14ac:dyDescent="0.25">
      <c r="A1" s="4" t="s">
        <v>99</v>
      </c>
    </row>
    <row r="3" spans="1:55" ht="15.75" thickBot="1" x14ac:dyDescent="0.3">
      <c r="Q3" s="107" t="s">
        <v>1</v>
      </c>
      <c r="AI3" s="289">
        <v>1000</v>
      </c>
      <c r="AZ3" s="289" t="s">
        <v>47</v>
      </c>
    </row>
    <row r="4" spans="1:55" ht="20.100000000000001" customHeight="1" x14ac:dyDescent="0.25">
      <c r="A4" s="334" t="s">
        <v>3</v>
      </c>
      <c r="B4" s="336" t="s">
        <v>72</v>
      </c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1"/>
      <c r="Q4" s="339" t="s">
        <v>152</v>
      </c>
      <c r="S4" s="337" t="s">
        <v>3</v>
      </c>
      <c r="T4" s="329" t="s">
        <v>72</v>
      </c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1"/>
      <c r="AI4" s="332" t="s">
        <v>152</v>
      </c>
      <c r="AK4" s="329" t="s">
        <v>72</v>
      </c>
      <c r="AL4" s="330"/>
      <c r="AM4" s="330"/>
      <c r="AN4" s="330"/>
      <c r="AO4" s="330"/>
      <c r="AP4" s="330"/>
      <c r="AQ4" s="330"/>
      <c r="AR4" s="330"/>
      <c r="AS4" s="330"/>
      <c r="AT4" s="330"/>
      <c r="AU4" s="330"/>
      <c r="AV4" s="330"/>
      <c r="AW4" s="330"/>
      <c r="AX4" s="330"/>
      <c r="AY4" s="331"/>
      <c r="AZ4" s="332" t="s">
        <v>152</v>
      </c>
    </row>
    <row r="5" spans="1:55" ht="20.100000000000001" customHeight="1" thickBot="1" x14ac:dyDescent="0.3">
      <c r="A5" s="335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40"/>
      <c r="S5" s="338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33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76">
        <v>2018</v>
      </c>
      <c r="AT5" s="135">
        <v>2019</v>
      </c>
      <c r="AU5" s="135">
        <v>2020</v>
      </c>
      <c r="AV5" s="176">
        <v>2021</v>
      </c>
      <c r="AW5" s="176">
        <v>2022</v>
      </c>
      <c r="AX5" s="135">
        <v>2023</v>
      </c>
      <c r="AY5" s="133">
        <v>2024</v>
      </c>
      <c r="AZ5" s="333"/>
      <c r="BC5" s="290"/>
    </row>
    <row r="6" spans="1:55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2"/>
      <c r="S6" s="291"/>
      <c r="T6" s="293">
        <v>2010</v>
      </c>
      <c r="U6" s="293">
        <v>2011</v>
      </c>
      <c r="V6" s="293">
        <v>2012</v>
      </c>
      <c r="W6" s="293"/>
      <c r="X6" s="293"/>
      <c r="Y6" s="293"/>
      <c r="Z6" s="293"/>
      <c r="AA6" s="293"/>
      <c r="AB6" s="290"/>
      <c r="AC6" s="290"/>
      <c r="AD6" s="290"/>
      <c r="AE6" s="290"/>
      <c r="AF6" s="290"/>
      <c r="AG6" s="290"/>
      <c r="AH6" s="293"/>
      <c r="AI6" s="294"/>
      <c r="AK6" s="293"/>
      <c r="AL6" s="293"/>
      <c r="AM6" s="293"/>
      <c r="AN6" s="293"/>
      <c r="AO6" s="293"/>
      <c r="AP6" s="293"/>
      <c r="AQ6" s="293"/>
      <c r="AR6" s="293"/>
      <c r="AS6" s="290"/>
      <c r="AT6" s="290"/>
      <c r="AU6" s="290"/>
      <c r="AV6" s="290"/>
      <c r="AW6" s="290"/>
      <c r="AX6" s="290"/>
      <c r="AY6" s="293"/>
      <c r="AZ6" s="292"/>
    </row>
    <row r="7" spans="1:55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238037.11999999997</v>
      </c>
      <c r="P7" s="112">
        <v>214784.85</v>
      </c>
      <c r="Q7" s="61">
        <f>IF(P7="","",(P7-O7)/O7)</f>
        <v>-9.768337812186588E-2</v>
      </c>
      <c r="S7" s="109" t="s">
        <v>73</v>
      </c>
      <c r="T7" s="115">
        <v>37448.925000000003</v>
      </c>
      <c r="U7" s="153">
        <v>38839.965999999986</v>
      </c>
      <c r="V7" s="153">
        <v>43280.928999999975</v>
      </c>
      <c r="W7" s="153">
        <v>45616.113000000012</v>
      </c>
      <c r="X7" s="153">
        <v>47446.346999999972</v>
      </c>
      <c r="Y7" s="153">
        <v>44866.651000000042</v>
      </c>
      <c r="Z7" s="153">
        <v>44731.008000000016</v>
      </c>
      <c r="AA7" s="153">
        <v>48635.341000000037</v>
      </c>
      <c r="AB7" s="153">
        <v>54050.858</v>
      </c>
      <c r="AC7" s="153">
        <v>57478.924000000043</v>
      </c>
      <c r="AD7" s="153">
        <v>63485.803999999982</v>
      </c>
      <c r="AE7" s="153">
        <v>59844.614000000096</v>
      </c>
      <c r="AF7" s="153">
        <v>63073.409999999996</v>
      </c>
      <c r="AG7" s="153">
        <v>63035.427000000025</v>
      </c>
      <c r="AH7" s="112">
        <v>64388.242000000013</v>
      </c>
      <c r="AI7" s="61">
        <f>IF(AH7="","",(AH7-AG7)/AG7)</f>
        <v>2.1461185628202175E-2</v>
      </c>
      <c r="AK7" s="124">
        <f t="shared" ref="AK7:AX22" si="0">(T7/B7)*10</f>
        <v>2.3028706152346192</v>
      </c>
      <c r="AL7" s="156">
        <f t="shared" si="0"/>
        <v>2.4812467982209876</v>
      </c>
      <c r="AM7" s="156">
        <f t="shared" si="0"/>
        <v>1.8094775204000828</v>
      </c>
      <c r="AN7" s="156">
        <f t="shared" si="0"/>
        <v>2.1338999736865198</v>
      </c>
      <c r="AO7" s="156">
        <f t="shared" si="0"/>
        <v>2.4164760330275441</v>
      </c>
      <c r="AP7" s="156">
        <f t="shared" si="0"/>
        <v>2.4488229571883595</v>
      </c>
      <c r="AQ7" s="156">
        <f t="shared" si="0"/>
        <v>2.7216164857245251</v>
      </c>
      <c r="AR7" s="156">
        <f t="shared" si="0"/>
        <v>2.5208020297717444</v>
      </c>
      <c r="AS7" s="156">
        <f t="shared" si="0"/>
        <v>2.5562518045408811</v>
      </c>
      <c r="AT7" s="156">
        <f t="shared" si="0"/>
        <v>2.6212769861937577</v>
      </c>
      <c r="AU7" s="156">
        <f t="shared" si="0"/>
        <v>2.6565484355435616</v>
      </c>
      <c r="AV7" s="156">
        <f t="shared" si="0"/>
        <v>2.6250215536517025</v>
      </c>
      <c r="AW7" s="156">
        <f t="shared" si="0"/>
        <v>2.7768533106935394</v>
      </c>
      <c r="AX7" s="156">
        <f t="shared" si="0"/>
        <v>2.6481343329981488</v>
      </c>
      <c r="AY7" s="156">
        <f>(AH7/P7)*10</f>
        <v>2.9978018468248582</v>
      </c>
      <c r="AZ7" s="61">
        <f t="shared" ref="AZ7:AZ23" si="1">IF(AY7="","",(AY7-AX7)/AX7)</f>
        <v>0.1320429668047938</v>
      </c>
      <c r="BC7"/>
    </row>
    <row r="8" spans="1:55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229347.31000000014</v>
      </c>
      <c r="P8" s="119">
        <v>252499.98</v>
      </c>
      <c r="Q8" s="52">
        <f t="shared" ref="Q8:Q23" si="2">IF(P8="","",(P8-O8)/O8)</f>
        <v>0.10095025749375414</v>
      </c>
      <c r="S8" s="109" t="s">
        <v>74</v>
      </c>
      <c r="T8" s="117">
        <v>39208.55799999999</v>
      </c>
      <c r="U8" s="154">
        <v>43534.874999999993</v>
      </c>
      <c r="V8" s="154">
        <v>46936.957999999977</v>
      </c>
      <c r="W8" s="154">
        <v>51921.968000000052</v>
      </c>
      <c r="X8" s="154">
        <v>51933.389000000017</v>
      </c>
      <c r="Y8" s="154">
        <v>46937.144999999968</v>
      </c>
      <c r="Z8" s="154">
        <v>48461.340000000011</v>
      </c>
      <c r="AA8" s="154">
        <v>48751.319999999949</v>
      </c>
      <c r="AB8" s="154">
        <v>57358.343000000001</v>
      </c>
      <c r="AC8" s="154">
        <v>60378.147999999928</v>
      </c>
      <c r="AD8" s="154">
        <v>54982.760999999962</v>
      </c>
      <c r="AE8" s="154">
        <v>61551.606000000007</v>
      </c>
      <c r="AF8" s="154">
        <v>68116.977000000028</v>
      </c>
      <c r="AG8" s="154">
        <v>65965.965999999986</v>
      </c>
      <c r="AH8" s="119">
        <v>70843.810000000158</v>
      </c>
      <c r="AI8" s="52">
        <f t="shared" ref="AI8:AI23" si="3">IF(AH8="","",(AH8-AG8)/AG8)</f>
        <v>7.3944858171260203E-2</v>
      </c>
      <c r="AK8" s="125">
        <f t="shared" si="0"/>
        <v>2.425310433832923</v>
      </c>
      <c r="AL8" s="157">
        <f t="shared" si="0"/>
        <v>2.0249048429202356</v>
      </c>
      <c r="AM8" s="157">
        <f t="shared" si="0"/>
        <v>2.0389975961379729</v>
      </c>
      <c r="AN8" s="157">
        <f t="shared" si="0"/>
        <v>1.9956838438488873</v>
      </c>
      <c r="AO8" s="157">
        <f t="shared" si="0"/>
        <v>2.3630989749879605</v>
      </c>
      <c r="AP8" s="157">
        <f t="shared" si="0"/>
        <v>2.4494538492006965</v>
      </c>
      <c r="AQ8" s="157">
        <f t="shared" si="0"/>
        <v>2.5901294424956642</v>
      </c>
      <c r="AR8" s="157">
        <f t="shared" si="0"/>
        <v>2.5992361491655602</v>
      </c>
      <c r="AS8" s="157">
        <f t="shared" si="0"/>
        <v>2.332460682100173</v>
      </c>
      <c r="AT8" s="157">
        <f t="shared" si="0"/>
        <v>2.6676951908790461</v>
      </c>
      <c r="AU8" s="157">
        <f t="shared" si="0"/>
        <v>2.5328122058281508</v>
      </c>
      <c r="AV8" s="157">
        <f t="shared" si="0"/>
        <v>2.6173670765159578</v>
      </c>
      <c r="AW8" s="157">
        <f t="shared" si="0"/>
        <v>2.7702425895873901</v>
      </c>
      <c r="AX8" s="157">
        <f t="shared" si="0"/>
        <v>2.8762476438027522</v>
      </c>
      <c r="AY8" s="157">
        <f>IF(AH8="","",(AH8/P8)*10)</f>
        <v>2.805695667777881</v>
      </c>
      <c r="AZ8" s="52">
        <f t="shared" si="1"/>
        <v>-2.4529172992765257E-2</v>
      </c>
      <c r="BC8"/>
    </row>
    <row r="9" spans="1:55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291533.78000000049</v>
      </c>
      <c r="P9" s="119"/>
      <c r="Q9" s="52" t="str">
        <f t="shared" si="2"/>
        <v/>
      </c>
      <c r="S9" s="109" t="s">
        <v>75</v>
      </c>
      <c r="T9" s="117">
        <v>51168.47700000005</v>
      </c>
      <c r="U9" s="154">
        <v>49454.935999999994</v>
      </c>
      <c r="V9" s="154">
        <v>57419.120999999985</v>
      </c>
      <c r="W9" s="154">
        <v>50259.945</v>
      </c>
      <c r="X9" s="154">
        <v>50881.621999999916</v>
      </c>
      <c r="Y9" s="154">
        <v>62257.105999999985</v>
      </c>
      <c r="Z9" s="154">
        <v>56423.886000000035</v>
      </c>
      <c r="AA9" s="154">
        <v>66075.244999999908</v>
      </c>
      <c r="AB9" s="154">
        <v>64577.565999999999</v>
      </c>
      <c r="AC9" s="154">
        <v>61804.521999999954</v>
      </c>
      <c r="AD9" s="154">
        <v>66953.59299999995</v>
      </c>
      <c r="AE9" s="154">
        <v>87119.218000000081</v>
      </c>
      <c r="AF9" s="154">
        <v>80072.687000000005</v>
      </c>
      <c r="AG9" s="154">
        <v>82953.65499999997</v>
      </c>
      <c r="AH9" s="119"/>
      <c r="AI9" s="52" t="str">
        <f t="shared" si="3"/>
        <v/>
      </c>
      <c r="AK9" s="125">
        <f t="shared" si="0"/>
        <v>2.0661463096406028</v>
      </c>
      <c r="AL9" s="157">
        <f t="shared" si="0"/>
        <v>2.1559066709824086</v>
      </c>
      <c r="AM9" s="157">
        <f t="shared" si="0"/>
        <v>1.8729560222737081</v>
      </c>
      <c r="AN9" s="157">
        <f t="shared" si="0"/>
        <v>2.1697574591861963</v>
      </c>
      <c r="AO9" s="157">
        <f t="shared" si="0"/>
        <v>2.3469003959806871</v>
      </c>
      <c r="AP9" s="157">
        <f t="shared" si="0"/>
        <v>2.4085315499415931</v>
      </c>
      <c r="AQ9" s="157">
        <f t="shared" si="0"/>
        <v>2.2613053774763308</v>
      </c>
      <c r="AR9" s="157">
        <f t="shared" si="0"/>
        <v>2.7452023741560456</v>
      </c>
      <c r="AS9" s="157">
        <f t="shared" si="0"/>
        <v>2.6591216085450871</v>
      </c>
      <c r="AT9" s="157">
        <f t="shared" si="0"/>
        <v>2.6691081028883996</v>
      </c>
      <c r="AU9" s="157">
        <f t="shared" si="0"/>
        <v>2.6201465661466194</v>
      </c>
      <c r="AV9" s="157">
        <f t="shared" si="0"/>
        <v>2.7675430112669441</v>
      </c>
      <c r="AW9" s="157">
        <f t="shared" si="0"/>
        <v>2.8340224964355603</v>
      </c>
      <c r="AX9" s="157">
        <f t="shared" si="0"/>
        <v>2.8454217209408745</v>
      </c>
      <c r="AY9" s="157" t="str">
        <f t="shared" ref="AY9:AY18" si="4">IF(AH9="","",(AH9/P9)*10)</f>
        <v/>
      </c>
      <c r="AZ9" s="52" t="str">
        <f t="shared" si="1"/>
        <v/>
      </c>
      <c r="BC9"/>
    </row>
    <row r="10" spans="1:55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241944.08000000019</v>
      </c>
      <c r="P10" s="119"/>
      <c r="Q10" s="52" t="str">
        <f t="shared" si="2"/>
        <v/>
      </c>
      <c r="S10" s="109" t="s">
        <v>76</v>
      </c>
      <c r="T10" s="117">
        <v>46025.074999999961</v>
      </c>
      <c r="U10" s="154">
        <v>44904.889000000003</v>
      </c>
      <c r="V10" s="154">
        <v>48943.746000000036</v>
      </c>
      <c r="W10" s="154">
        <v>56740.441000000035</v>
      </c>
      <c r="X10" s="154">
        <v>53780.95900000001</v>
      </c>
      <c r="Y10" s="154">
        <v>62171.204999999944</v>
      </c>
      <c r="Z10" s="154">
        <v>54315.156000000032</v>
      </c>
      <c r="AA10" s="154">
        <v>53392.404000000024</v>
      </c>
      <c r="AB10" s="154">
        <v>64781.760000000002</v>
      </c>
      <c r="AC10" s="154">
        <v>61456.496999999916</v>
      </c>
      <c r="AD10" s="154">
        <v>59545.284999999967</v>
      </c>
      <c r="AE10" s="154">
        <v>77717.85199999997</v>
      </c>
      <c r="AF10" s="154">
        <v>72456.435999999929</v>
      </c>
      <c r="AG10" s="154">
        <v>68809.887000000032</v>
      </c>
      <c r="AH10" s="119"/>
      <c r="AI10" s="52" t="str">
        <f t="shared" si="3"/>
        <v/>
      </c>
      <c r="AK10" s="125">
        <f t="shared" si="0"/>
        <v>2.1373623046342565</v>
      </c>
      <c r="AL10" s="157">
        <f t="shared" si="0"/>
        <v>1.914916393362369</v>
      </c>
      <c r="AM10" s="157">
        <f t="shared" si="0"/>
        <v>1.9973139122548518</v>
      </c>
      <c r="AN10" s="157">
        <f t="shared" si="0"/>
        <v>1.9220924791653282</v>
      </c>
      <c r="AO10" s="157">
        <f t="shared" si="0"/>
        <v>2.4713295046942929</v>
      </c>
      <c r="AP10" s="157">
        <f t="shared" si="0"/>
        <v>2.3496420729631899</v>
      </c>
      <c r="AQ10" s="157">
        <f t="shared" si="0"/>
        <v>2.160770919794754</v>
      </c>
      <c r="AR10" s="157">
        <f t="shared" si="0"/>
        <v>2.3701981621070618</v>
      </c>
      <c r="AS10" s="157">
        <f t="shared" si="0"/>
        <v>2.3113364870552262</v>
      </c>
      <c r="AT10" s="157">
        <f t="shared" si="0"/>
        <v>2.5331995214428424</v>
      </c>
      <c r="AU10" s="157">
        <f t="shared" si="0"/>
        <v>2.6830646061021386</v>
      </c>
      <c r="AV10" s="157">
        <f t="shared" si="0"/>
        <v>2.6847863200621807</v>
      </c>
      <c r="AW10" s="157">
        <f t="shared" si="0"/>
        <v>2.7617119919463482</v>
      </c>
      <c r="AX10" s="157">
        <f t="shared" si="0"/>
        <v>2.8440409453291844</v>
      </c>
      <c r="AY10" s="157" t="str">
        <f t="shared" si="4"/>
        <v/>
      </c>
      <c r="AZ10" s="52" t="str">
        <f t="shared" si="1"/>
        <v/>
      </c>
      <c r="BC10"/>
    </row>
    <row r="11" spans="1:55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282268.96999999997</v>
      </c>
      <c r="P11" s="119"/>
      <c r="Q11" s="52" t="str">
        <f t="shared" si="2"/>
        <v/>
      </c>
      <c r="S11" s="109" t="s">
        <v>77</v>
      </c>
      <c r="T11" s="117">
        <v>47205.19600000004</v>
      </c>
      <c r="U11" s="154">
        <v>52842.769000000008</v>
      </c>
      <c r="V11" s="154">
        <v>54431.923000000046</v>
      </c>
      <c r="W11" s="154">
        <v>55981.48</v>
      </c>
      <c r="X11" s="154">
        <v>55053.410000000054</v>
      </c>
      <c r="Y11" s="154">
        <v>55267.650999999962</v>
      </c>
      <c r="Z11" s="154">
        <v>56035.015999999938</v>
      </c>
      <c r="AA11" s="154">
        <v>66317.002000000022</v>
      </c>
      <c r="AB11" s="154">
        <v>64324.446000000004</v>
      </c>
      <c r="AC11" s="154">
        <v>68453.83000000006</v>
      </c>
      <c r="AD11" s="154">
        <v>58256.008000000045</v>
      </c>
      <c r="AE11" s="154">
        <v>77143.060999999987</v>
      </c>
      <c r="AF11" s="154">
        <v>76795.082000000068</v>
      </c>
      <c r="AG11" s="154">
        <v>80852.009000000005</v>
      </c>
      <c r="AH11" s="119"/>
      <c r="AI11" s="52" t="str">
        <f t="shared" si="3"/>
        <v/>
      </c>
      <c r="AK11" s="125">
        <f t="shared" si="0"/>
        <v>2.1262291584914967</v>
      </c>
      <c r="AL11" s="157">
        <f t="shared" si="0"/>
        <v>2.002429656596763</v>
      </c>
      <c r="AM11" s="157">
        <f t="shared" si="0"/>
        <v>1.8193057382846511</v>
      </c>
      <c r="AN11" s="157">
        <f t="shared" si="0"/>
        <v>2.185868487837185</v>
      </c>
      <c r="AO11" s="157">
        <f t="shared" si="0"/>
        <v>2.3852155258597914</v>
      </c>
      <c r="AP11" s="157">
        <f t="shared" si="0"/>
        <v>2.5507512851796084</v>
      </c>
      <c r="AQ11" s="157">
        <f t="shared" si="0"/>
        <v>2.366321896458973</v>
      </c>
      <c r="AR11" s="157">
        <f t="shared" si="0"/>
        <v>2.5482684497769559</v>
      </c>
      <c r="AS11" s="157">
        <f t="shared" si="0"/>
        <v>2.4539413651554569</v>
      </c>
      <c r="AT11" s="157">
        <f t="shared" si="0"/>
        <v>2.4313423085868151</v>
      </c>
      <c r="AU11" s="157">
        <f t="shared" si="0"/>
        <v>2.5396170129380713</v>
      </c>
      <c r="AV11" s="157">
        <f t="shared" si="0"/>
        <v>2.6771552456955945</v>
      </c>
      <c r="AW11" s="157">
        <f t="shared" si="0"/>
        <v>2.7793900961672646</v>
      </c>
      <c r="AX11" s="157">
        <f t="shared" si="0"/>
        <v>2.864360506930677</v>
      </c>
      <c r="AY11" s="157" t="str">
        <f t="shared" si="4"/>
        <v/>
      </c>
      <c r="AZ11" s="52" t="str">
        <f t="shared" si="1"/>
        <v/>
      </c>
      <c r="BC11"/>
    </row>
    <row r="12" spans="1:55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304001.34999999986</v>
      </c>
      <c r="P12" s="119"/>
      <c r="Q12" s="52" t="str">
        <f t="shared" si="2"/>
        <v/>
      </c>
      <c r="S12" s="109" t="s">
        <v>78</v>
      </c>
      <c r="T12" s="117">
        <v>45837.497000000039</v>
      </c>
      <c r="U12" s="154">
        <v>51105.701000000001</v>
      </c>
      <c r="V12" s="154">
        <v>50899.00499999999</v>
      </c>
      <c r="W12" s="154">
        <v>50438.382000000049</v>
      </c>
      <c r="X12" s="154">
        <v>52151.921999999926</v>
      </c>
      <c r="Y12" s="154">
        <v>56091.163000000008</v>
      </c>
      <c r="Z12" s="154">
        <v>52714.073000000055</v>
      </c>
      <c r="AA12" s="154">
        <v>64528.730000000025</v>
      </c>
      <c r="AB12" s="154">
        <v>62742.375</v>
      </c>
      <c r="AC12" s="154">
        <v>55571.388000000043</v>
      </c>
      <c r="AD12" s="154">
        <v>66351.210999999865</v>
      </c>
      <c r="AE12" s="154">
        <v>74866.905999999974</v>
      </c>
      <c r="AF12" s="154">
        <v>70242.043000000034</v>
      </c>
      <c r="AG12" s="154">
        <v>86251.383000000045</v>
      </c>
      <c r="AH12" s="119"/>
      <c r="AI12" s="52" t="str">
        <f t="shared" si="3"/>
        <v/>
      </c>
      <c r="AK12" s="125">
        <f t="shared" si="0"/>
        <v>2.1252476751168277</v>
      </c>
      <c r="AL12" s="157">
        <f t="shared" si="0"/>
        <v>1.7129022487361378</v>
      </c>
      <c r="AM12" s="157">
        <f t="shared" si="0"/>
        <v>2.0922422702776888</v>
      </c>
      <c r="AN12" s="157">
        <f t="shared" si="0"/>
        <v>2.0813550369561726</v>
      </c>
      <c r="AO12" s="157">
        <f t="shared" si="0"/>
        <v>2.2743829617096525</v>
      </c>
      <c r="AP12" s="157">
        <f t="shared" si="0"/>
        <v>2.4641236916121563</v>
      </c>
      <c r="AQ12" s="157">
        <f t="shared" si="0"/>
        <v>2.5007264402426213</v>
      </c>
      <c r="AR12" s="157">
        <f t="shared" si="0"/>
        <v>2.3116884391665402</v>
      </c>
      <c r="AS12" s="157">
        <f t="shared" si="0"/>
        <v>2.469446771188716</v>
      </c>
      <c r="AT12" s="157">
        <f t="shared" si="0"/>
        <v>2.5871582389737058</v>
      </c>
      <c r="AU12" s="157">
        <f t="shared" si="0"/>
        <v>2.4550371392053902</v>
      </c>
      <c r="AV12" s="157">
        <f t="shared" si="0"/>
        <v>2.6719132835338306</v>
      </c>
      <c r="AW12" s="157">
        <f t="shared" si="0"/>
        <v>2.7583348749688739</v>
      </c>
      <c r="AX12" s="157">
        <f t="shared" si="0"/>
        <v>2.8372039466272136</v>
      </c>
      <c r="AY12" s="157" t="str">
        <f t="shared" si="4"/>
        <v/>
      </c>
      <c r="AZ12" s="52" t="str">
        <f t="shared" si="1"/>
        <v/>
      </c>
      <c r="BC12"/>
    </row>
    <row r="13" spans="1:55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294200.75000000006</v>
      </c>
      <c r="P13" s="119"/>
      <c r="Q13" s="52" t="str">
        <f t="shared" si="2"/>
        <v/>
      </c>
      <c r="S13" s="109" t="s">
        <v>79</v>
      </c>
      <c r="T13" s="117">
        <v>54364.509000000027</v>
      </c>
      <c r="U13" s="154">
        <v>59788.318999999996</v>
      </c>
      <c r="V13" s="154">
        <v>62714.63899999993</v>
      </c>
      <c r="W13" s="154">
        <v>65018.055000000037</v>
      </c>
      <c r="X13" s="154">
        <v>69122.01800000004</v>
      </c>
      <c r="Y13" s="154">
        <v>69013.110000000117</v>
      </c>
      <c r="Z13" s="154">
        <v>62444.103999999985</v>
      </c>
      <c r="AA13" s="154">
        <v>64721.649999999972</v>
      </c>
      <c r="AB13" s="154">
        <v>68976.123999999996</v>
      </c>
      <c r="AC13" s="154">
        <v>78608.732000000018</v>
      </c>
      <c r="AD13" s="154">
        <v>87158.587</v>
      </c>
      <c r="AE13" s="154">
        <v>82708.234000000084</v>
      </c>
      <c r="AF13" s="154">
        <v>82133.286000000095</v>
      </c>
      <c r="AG13" s="154">
        <v>86563.237999999983</v>
      </c>
      <c r="AH13" s="119"/>
      <c r="AI13" s="52" t="str">
        <f t="shared" si="3"/>
        <v/>
      </c>
      <c r="AK13" s="125">
        <f t="shared" si="0"/>
        <v>2.1864809384518056</v>
      </c>
      <c r="AL13" s="157">
        <f t="shared" si="0"/>
        <v>1.9843699011975713</v>
      </c>
      <c r="AM13" s="157">
        <f t="shared" si="0"/>
        <v>2.0751386502696381</v>
      </c>
      <c r="AN13" s="157">
        <f t="shared" si="0"/>
        <v>2.3959707793373171</v>
      </c>
      <c r="AO13" s="157">
        <f t="shared" si="0"/>
        <v>2.4667140890976693</v>
      </c>
      <c r="AP13" s="157">
        <f t="shared" si="0"/>
        <v>2.5672378814237335</v>
      </c>
      <c r="AQ13" s="157">
        <f t="shared" si="0"/>
        <v>2.490392697231901</v>
      </c>
      <c r="AR13" s="157">
        <f t="shared" si="0"/>
        <v>2.5511980707253517</v>
      </c>
      <c r="AS13" s="157">
        <f t="shared" si="0"/>
        <v>2.6795199171034727</v>
      </c>
      <c r="AT13" s="157">
        <f t="shared" si="0"/>
        <v>2.8518461439559442</v>
      </c>
      <c r="AU13" s="157">
        <f t="shared" si="0"/>
        <v>2.6132072725214295</v>
      </c>
      <c r="AV13" s="157">
        <f t="shared" si="0"/>
        <v>2.892545599396791</v>
      </c>
      <c r="AW13" s="157">
        <f t="shared" si="0"/>
        <v>2.7745244058184837</v>
      </c>
      <c r="AX13" s="157">
        <f t="shared" si="0"/>
        <v>2.942318739840057</v>
      </c>
      <c r="AY13" s="157" t="str">
        <f t="shared" si="4"/>
        <v/>
      </c>
      <c r="AZ13" s="52" t="str">
        <f t="shared" si="1"/>
        <v/>
      </c>
      <c r="BC13"/>
    </row>
    <row r="14" spans="1:55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263355.91999999987</v>
      </c>
      <c r="P14" s="119"/>
      <c r="Q14" s="52" t="str">
        <f t="shared" si="2"/>
        <v/>
      </c>
      <c r="S14" s="109" t="s">
        <v>80</v>
      </c>
      <c r="T14" s="117">
        <v>39184.329000000012</v>
      </c>
      <c r="U14" s="154">
        <v>43186.20999999997</v>
      </c>
      <c r="V14" s="154">
        <v>48896.256000000016</v>
      </c>
      <c r="W14" s="154">
        <v>49231.409</v>
      </c>
      <c r="X14" s="154">
        <v>41790.908999999992</v>
      </c>
      <c r="Y14" s="154">
        <v>45062.92500000001</v>
      </c>
      <c r="Z14" s="154">
        <v>49976.91399999999</v>
      </c>
      <c r="AA14" s="154">
        <v>51045.44799999996</v>
      </c>
      <c r="AB14" s="154">
        <v>55934.430999999997</v>
      </c>
      <c r="AC14" s="154">
        <v>52837.047999999988</v>
      </c>
      <c r="AD14" s="154">
        <v>57801.853999999985</v>
      </c>
      <c r="AE14" s="154">
        <v>60956.922999999952</v>
      </c>
      <c r="AF14" s="154">
        <v>70221.736000000121</v>
      </c>
      <c r="AG14" s="154">
        <v>67826.147000000085</v>
      </c>
      <c r="AH14" s="119"/>
      <c r="AI14" s="52" t="str">
        <f t="shared" si="3"/>
        <v/>
      </c>
      <c r="AK14" s="125">
        <f t="shared" si="0"/>
        <v>2.0832788291969222</v>
      </c>
      <c r="AL14" s="157">
        <f t="shared" si="0"/>
        <v>1.9606577364996127</v>
      </c>
      <c r="AM14" s="157">
        <f t="shared" si="0"/>
        <v>2.0506870516373601</v>
      </c>
      <c r="AN14" s="157">
        <f t="shared" si="0"/>
        <v>2.5521229628765663</v>
      </c>
      <c r="AO14" s="157">
        <f t="shared" si="0"/>
        <v>2.4829514836248197</v>
      </c>
      <c r="AP14" s="157">
        <f t="shared" si="0"/>
        <v>2.412171166961671</v>
      </c>
      <c r="AQ14" s="157">
        <f t="shared" si="0"/>
        <v>2.3779229668109867</v>
      </c>
      <c r="AR14" s="157">
        <f t="shared" si="0"/>
        <v>2.3666568081945454</v>
      </c>
      <c r="AS14" s="157">
        <f t="shared" si="0"/>
        <v>2.5883883813196928</v>
      </c>
      <c r="AT14" s="157">
        <f t="shared" si="0"/>
        <v>2.692927129163496</v>
      </c>
      <c r="AU14" s="157">
        <f t="shared" si="0"/>
        <v>2.6924100321383304</v>
      </c>
      <c r="AV14" s="157">
        <f t="shared" si="0"/>
        <v>2.6112707896412806</v>
      </c>
      <c r="AW14" s="157">
        <f t="shared" si="0"/>
        <v>2.8031990169006589</v>
      </c>
      <c r="AX14" s="157">
        <f t="shared" si="0"/>
        <v>2.5754555659884204</v>
      </c>
      <c r="AY14" s="157" t="str">
        <f t="shared" si="4"/>
        <v/>
      </c>
      <c r="AZ14" s="52" t="str">
        <f t="shared" si="1"/>
        <v/>
      </c>
      <c r="BC14"/>
    </row>
    <row r="15" spans="1:55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303137.7899999998</v>
      </c>
      <c r="O15" s="154">
        <v>264812.36999999976</v>
      </c>
      <c r="P15" s="119"/>
      <c r="Q15" s="52" t="str">
        <f t="shared" si="2"/>
        <v/>
      </c>
      <c r="S15" s="109" t="s">
        <v>81</v>
      </c>
      <c r="T15" s="117">
        <v>64657.764999999978</v>
      </c>
      <c r="U15" s="154">
        <v>67014.460999999996</v>
      </c>
      <c r="V15" s="154">
        <v>62417.526999999995</v>
      </c>
      <c r="W15" s="154">
        <v>71596.117000000057</v>
      </c>
      <c r="X15" s="154">
        <v>76295.819000000003</v>
      </c>
      <c r="Y15" s="154">
        <v>70793.574000000022</v>
      </c>
      <c r="Z15" s="154">
        <v>69809.002000000037</v>
      </c>
      <c r="AA15" s="154">
        <v>71866.597999999954</v>
      </c>
      <c r="AB15" s="154">
        <v>67502.441000000006</v>
      </c>
      <c r="AC15" s="154">
        <v>79059.753999999943</v>
      </c>
      <c r="AD15" s="154">
        <v>84581.715000000026</v>
      </c>
      <c r="AE15" s="154">
        <v>88913.320999999953</v>
      </c>
      <c r="AF15" s="154">
        <v>91382.118000000002</v>
      </c>
      <c r="AG15" s="154">
        <v>79203.641999999905</v>
      </c>
      <c r="AH15" s="119"/>
      <c r="AI15" s="52" t="str">
        <f t="shared" si="3"/>
        <v/>
      </c>
      <c r="AK15" s="125">
        <f t="shared" si="0"/>
        <v>2.3402438787802988</v>
      </c>
      <c r="AL15" s="157">
        <f t="shared" si="0"/>
        <v>2.3010716250400503</v>
      </c>
      <c r="AM15" s="157">
        <f t="shared" si="0"/>
        <v>2.1104096683178226</v>
      </c>
      <c r="AN15" s="157">
        <f t="shared" si="0"/>
        <v>2.4637385633402213</v>
      </c>
      <c r="AO15" s="157">
        <f t="shared" si="0"/>
        <v>2.6288264096656837</v>
      </c>
      <c r="AP15" s="157">
        <f t="shared" si="0"/>
        <v>2.843968041021137</v>
      </c>
      <c r="AQ15" s="157">
        <f t="shared" si="0"/>
        <v>2.6652096442033595</v>
      </c>
      <c r="AR15" s="157">
        <f t="shared" si="0"/>
        <v>2.6833525804324183</v>
      </c>
      <c r="AS15" s="157">
        <f t="shared" si="0"/>
        <v>3.0726538461976149</v>
      </c>
      <c r="AT15" s="157">
        <f t="shared" si="0"/>
        <v>2.9712234274142202</v>
      </c>
      <c r="AU15" s="157">
        <f t="shared" si="0"/>
        <v>2.8075519891125729</v>
      </c>
      <c r="AV15" s="157">
        <f t="shared" si="0"/>
        <v>3.1714652057141453</v>
      </c>
      <c r="AW15" s="157">
        <f t="shared" si="0"/>
        <v>3.0145406153419558</v>
      </c>
      <c r="AX15" s="157">
        <f t="shared" si="0"/>
        <v>2.9909343736472724</v>
      </c>
      <c r="AY15" s="157" t="str">
        <f t="shared" si="4"/>
        <v/>
      </c>
      <c r="AZ15" s="52" t="str">
        <f t="shared" si="1"/>
        <v/>
      </c>
      <c r="BC15"/>
    </row>
    <row r="16" spans="1:55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54">
        <v>283121.40999999992</v>
      </c>
      <c r="P16" s="119"/>
      <c r="Q16" s="52" t="str">
        <f t="shared" si="2"/>
        <v/>
      </c>
      <c r="S16" s="109" t="s">
        <v>82</v>
      </c>
      <c r="T16" s="117">
        <v>62505.198999999993</v>
      </c>
      <c r="U16" s="154">
        <v>72259.178000000014</v>
      </c>
      <c r="V16" s="154">
        <v>85069.483999999968</v>
      </c>
      <c r="W16" s="154">
        <v>87588.735000000001</v>
      </c>
      <c r="X16" s="154">
        <v>89099.010000000038</v>
      </c>
      <c r="Y16" s="154">
        <v>82030.592000000048</v>
      </c>
      <c r="Z16" s="154">
        <v>76031.939000000013</v>
      </c>
      <c r="AA16" s="154">
        <v>87843.296000000017</v>
      </c>
      <c r="AB16" s="154">
        <v>92024.978000000003</v>
      </c>
      <c r="AC16" s="154">
        <v>97269.096999999994</v>
      </c>
      <c r="AD16" s="154">
        <v>96078.873000000051</v>
      </c>
      <c r="AE16" s="154">
        <v>90636.669000000067</v>
      </c>
      <c r="AF16" s="154">
        <v>94985.397999999841</v>
      </c>
      <c r="AG16" s="154">
        <v>89142.994999999995</v>
      </c>
      <c r="AH16" s="119"/>
      <c r="AI16" s="52" t="str">
        <f t="shared" si="3"/>
        <v/>
      </c>
      <c r="AK16" s="125">
        <f t="shared" si="0"/>
        <v>2.8617823721817981</v>
      </c>
      <c r="AL16" s="157">
        <f t="shared" si="0"/>
        <v>2.6823720233953323</v>
      </c>
      <c r="AM16" s="157">
        <f t="shared" si="0"/>
        <v>2.3776029173339523</v>
      </c>
      <c r="AN16" s="157">
        <f t="shared" si="0"/>
        <v>2.8384834236201706</v>
      </c>
      <c r="AO16" s="157">
        <f t="shared" si="0"/>
        <v>2.9174959328967214</v>
      </c>
      <c r="AP16" s="157">
        <f t="shared" si="0"/>
        <v>2.9448790330469983</v>
      </c>
      <c r="AQ16" s="157">
        <f t="shared" si="0"/>
        <v>3.0471368384839841</v>
      </c>
      <c r="AR16" s="157">
        <f t="shared" si="0"/>
        <v>2.81755682597454</v>
      </c>
      <c r="AS16" s="157">
        <f t="shared" si="0"/>
        <v>3.1437436429064385</v>
      </c>
      <c r="AT16" s="157">
        <f t="shared" si="0"/>
        <v>3.0244562846496557</v>
      </c>
      <c r="AU16" s="157">
        <f t="shared" si="0"/>
        <v>2.9794887332109155</v>
      </c>
      <c r="AV16" s="157">
        <f t="shared" si="0"/>
        <v>3.0799779092495196</v>
      </c>
      <c r="AW16" s="157">
        <f t="shared" si="0"/>
        <v>3.1816049906489896</v>
      </c>
      <c r="AX16" s="157">
        <f t="shared" si="0"/>
        <v>3.1485783784419565</v>
      </c>
      <c r="AY16" s="157" t="str">
        <f t="shared" si="4"/>
        <v/>
      </c>
      <c r="AZ16" s="52" t="str">
        <f t="shared" si="1"/>
        <v/>
      </c>
      <c r="BC16"/>
    </row>
    <row r="17" spans="1:55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339529.76000000094</v>
      </c>
      <c r="O17" s="154">
        <v>295823.01000000018</v>
      </c>
      <c r="P17" s="119"/>
      <c r="Q17" s="52" t="str">
        <f t="shared" si="2"/>
        <v/>
      </c>
      <c r="S17" s="109" t="s">
        <v>83</v>
      </c>
      <c r="T17" s="117">
        <v>75798.92399999997</v>
      </c>
      <c r="U17" s="154">
        <v>78510.058999999979</v>
      </c>
      <c r="V17" s="154">
        <v>82860.765000000043</v>
      </c>
      <c r="W17" s="154">
        <v>82287.181999999913</v>
      </c>
      <c r="X17" s="154">
        <v>81224.970999999918</v>
      </c>
      <c r="Y17" s="154">
        <v>82936.982000000047</v>
      </c>
      <c r="Z17" s="154">
        <v>94068.771999999837</v>
      </c>
      <c r="AA17" s="154">
        <v>90812.540999999997</v>
      </c>
      <c r="AB17" s="154">
        <v>85853.54</v>
      </c>
      <c r="AC17" s="154">
        <v>81718.175000000017</v>
      </c>
      <c r="AD17" s="154">
        <v>93299.05299999984</v>
      </c>
      <c r="AE17" s="154">
        <v>97861.879000000015</v>
      </c>
      <c r="AF17" s="154">
        <v>103988.54699999987</v>
      </c>
      <c r="AG17" s="154">
        <v>93983.450000000026</v>
      </c>
      <c r="AH17" s="119"/>
      <c r="AI17" s="52" t="str">
        <f t="shared" si="3"/>
        <v/>
      </c>
      <c r="AK17" s="125">
        <f t="shared" si="0"/>
        <v>2.669050065963094</v>
      </c>
      <c r="AL17" s="157">
        <f t="shared" si="0"/>
        <v>2.3028660849619373</v>
      </c>
      <c r="AM17" s="157">
        <f t="shared" si="0"/>
        <v>2.6914981115024137</v>
      </c>
      <c r="AN17" s="157">
        <f t="shared" si="0"/>
        <v>2.8730237814491453</v>
      </c>
      <c r="AO17" s="157">
        <f t="shared" si="0"/>
        <v>2.9620463358662326</v>
      </c>
      <c r="AP17" s="157">
        <f t="shared" si="0"/>
        <v>3.0321397672069845</v>
      </c>
      <c r="AQ17" s="157">
        <f t="shared" si="0"/>
        <v>2.9828765998250821</v>
      </c>
      <c r="AR17" s="157">
        <f t="shared" si="0"/>
        <v>2.9654866008232301</v>
      </c>
      <c r="AS17" s="157">
        <f t="shared" si="0"/>
        <v>3.1309372530978496</v>
      </c>
      <c r="AT17" s="157">
        <f t="shared" si="0"/>
        <v>2.9865809904698848</v>
      </c>
      <c r="AU17" s="157">
        <f t="shared" si="0"/>
        <v>2.92428611041833</v>
      </c>
      <c r="AV17" s="157">
        <f t="shared" si="0"/>
        <v>3.0741948943082802</v>
      </c>
      <c r="AW17" s="157">
        <f t="shared" si="0"/>
        <v>3.0627226019892806</v>
      </c>
      <c r="AX17" s="157">
        <f t="shared" si="0"/>
        <v>3.1770162165546205</v>
      </c>
      <c r="AY17" s="157" t="str">
        <f t="shared" si="4"/>
        <v/>
      </c>
      <c r="AZ17" s="52" t="str">
        <f t="shared" si="1"/>
        <v/>
      </c>
      <c r="BC17"/>
    </row>
    <row r="18" spans="1:55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54">
        <v>200965.2100000002</v>
      </c>
      <c r="P18" s="119"/>
      <c r="Q18" s="52" t="str">
        <f t="shared" si="2"/>
        <v/>
      </c>
      <c r="S18" s="109" t="s">
        <v>84</v>
      </c>
      <c r="T18" s="117">
        <v>50975.751000000069</v>
      </c>
      <c r="U18" s="154">
        <v>55476.897000000012</v>
      </c>
      <c r="V18" s="154">
        <v>59634.482000000025</v>
      </c>
      <c r="W18" s="154">
        <v>54113.734999999979</v>
      </c>
      <c r="X18" s="154">
        <v>57504.426999999996</v>
      </c>
      <c r="Y18" s="154">
        <v>58105.801000000007</v>
      </c>
      <c r="Z18" s="154">
        <v>58962.415000000001</v>
      </c>
      <c r="AA18" s="154">
        <v>64051.424999999981</v>
      </c>
      <c r="AB18" s="154">
        <v>62214.675000000003</v>
      </c>
      <c r="AC18" s="154">
        <v>64766.222999999991</v>
      </c>
      <c r="AD18" s="154">
        <v>67694.932000000001</v>
      </c>
      <c r="AE18" s="154">
        <v>68116.868000000133</v>
      </c>
      <c r="AF18" s="154">
        <v>65495.567999999992</v>
      </c>
      <c r="AG18" s="154">
        <v>63266.554000000062</v>
      </c>
      <c r="AH18" s="119"/>
      <c r="AI18" s="52" t="str">
        <f t="shared" si="3"/>
        <v/>
      </c>
      <c r="AK18" s="125">
        <f t="shared" si="0"/>
        <v>2.2548834482403852</v>
      </c>
      <c r="AL18" s="157">
        <f t="shared" si="0"/>
        <v>2.1516429593261281</v>
      </c>
      <c r="AM18" s="157">
        <f t="shared" si="0"/>
        <v>2.0069789019200899</v>
      </c>
      <c r="AN18" s="157">
        <f t="shared" si="0"/>
        <v>2.825221445579241</v>
      </c>
      <c r="AO18" s="157">
        <f t="shared" si="0"/>
        <v>2.7760233480831014</v>
      </c>
      <c r="AP18" s="157">
        <f t="shared" si="0"/>
        <v>2.9152211882609924</v>
      </c>
      <c r="AQ18" s="157">
        <f t="shared" si="0"/>
        <v>3.0734340293504063</v>
      </c>
      <c r="AR18" s="157">
        <f t="shared" si="0"/>
        <v>2.6629725829269866</v>
      </c>
      <c r="AS18" s="157">
        <f t="shared" si="0"/>
        <v>3.1881825143199927</v>
      </c>
      <c r="AT18" s="157">
        <f t="shared" si="0"/>
        <v>3.0273435971735125</v>
      </c>
      <c r="AU18" s="157">
        <f t="shared" si="0"/>
        <v>2.9794259417924462</v>
      </c>
      <c r="AV18" s="157">
        <f t="shared" si="0"/>
        <v>2.8390637794244484</v>
      </c>
      <c r="AW18" s="157">
        <f t="shared" si="0"/>
        <v>3.0190129095735259</v>
      </c>
      <c r="AX18" s="157">
        <f t="shared" si="0"/>
        <v>3.1481346447974752</v>
      </c>
      <c r="AY18" s="157" t="str">
        <f t="shared" si="4"/>
        <v/>
      </c>
      <c r="AZ18" s="52" t="str">
        <f t="shared" si="1"/>
        <v/>
      </c>
      <c r="BC18" s="105"/>
    </row>
    <row r="19" spans="1:55" ht="20.100000000000001" customHeight="1" thickBot="1" x14ac:dyDescent="0.3">
      <c r="A19" s="201" t="s">
        <v>147</v>
      </c>
      <c r="B19" s="167">
        <f>B7+B8</f>
        <v>324282.5299999998</v>
      </c>
      <c r="C19" s="168">
        <f t="shared" ref="C19:P19" si="5">C7+C8</f>
        <v>371531.20999999996</v>
      </c>
      <c r="D19" s="168">
        <f t="shared" si="5"/>
        <v>469386.43999999983</v>
      </c>
      <c r="E19" s="168">
        <f t="shared" si="5"/>
        <v>473940.06000000006</v>
      </c>
      <c r="F19" s="168">
        <f t="shared" si="5"/>
        <v>416113.35</v>
      </c>
      <c r="G19" s="168">
        <f t="shared" si="5"/>
        <v>374840.10999999969</v>
      </c>
      <c r="H19" s="168">
        <f t="shared" si="5"/>
        <v>351454.62999999995</v>
      </c>
      <c r="I19" s="168">
        <f t="shared" si="5"/>
        <v>380496.15999999992</v>
      </c>
      <c r="J19" s="168">
        <f t="shared" si="5"/>
        <v>457359.19</v>
      </c>
      <c r="K19" s="168">
        <f t="shared" si="5"/>
        <v>445609.08999999997</v>
      </c>
      <c r="L19" s="168">
        <f t="shared" si="5"/>
        <v>456060.39999999979</v>
      </c>
      <c r="M19" s="168">
        <f t="shared" si="5"/>
        <v>463143.72999999934</v>
      </c>
      <c r="N19" s="168">
        <f t="shared" si="5"/>
        <v>473027.99999999977</v>
      </c>
      <c r="O19" s="168">
        <f t="shared" si="5"/>
        <v>467384.43000000011</v>
      </c>
      <c r="P19" s="169">
        <f t="shared" si="5"/>
        <v>467284.83</v>
      </c>
      <c r="Q19" s="61">
        <f t="shared" si="2"/>
        <v>-2.1310080868567469E-4</v>
      </c>
      <c r="R19" s="171"/>
      <c r="S19" s="170"/>
      <c r="T19" s="167">
        <f>T7+T8</f>
        <v>76657.482999999993</v>
      </c>
      <c r="U19" s="168">
        <f t="shared" ref="U19:AH19" si="6">U7+U8</f>
        <v>82374.840999999986</v>
      </c>
      <c r="V19" s="168">
        <f t="shared" si="6"/>
        <v>90217.886999999959</v>
      </c>
      <c r="W19" s="168">
        <f t="shared" si="6"/>
        <v>97538.081000000064</v>
      </c>
      <c r="X19" s="168">
        <f t="shared" si="6"/>
        <v>99379.73599999999</v>
      </c>
      <c r="Y19" s="168">
        <f t="shared" si="6"/>
        <v>91803.796000000002</v>
      </c>
      <c r="Z19" s="168">
        <f t="shared" si="6"/>
        <v>93192.348000000027</v>
      </c>
      <c r="AA19" s="168">
        <f t="shared" si="6"/>
        <v>97386.660999999993</v>
      </c>
      <c r="AB19" s="168">
        <f t="shared" si="6"/>
        <v>111409.201</v>
      </c>
      <c r="AC19" s="168">
        <f t="shared" si="6"/>
        <v>117857.07199999997</v>
      </c>
      <c r="AD19" s="168">
        <f t="shared" si="6"/>
        <v>118468.56499999994</v>
      </c>
      <c r="AE19" s="168">
        <f t="shared" si="6"/>
        <v>121396.2200000001</v>
      </c>
      <c r="AF19" s="168">
        <f t="shared" si="6"/>
        <v>131190.38700000002</v>
      </c>
      <c r="AG19" s="168">
        <f t="shared" si="6"/>
        <v>129001.39300000001</v>
      </c>
      <c r="AH19" s="169">
        <f t="shared" si="6"/>
        <v>135232.05200000017</v>
      </c>
      <c r="AI19" s="61">
        <f t="shared" si="3"/>
        <v>4.8299160614491653E-2</v>
      </c>
      <c r="AK19" s="172">
        <f t="shared" si="0"/>
        <v>2.3639103531109136</v>
      </c>
      <c r="AL19" s="173">
        <f t="shared" si="0"/>
        <v>2.2171714995356648</v>
      </c>
      <c r="AM19" s="173">
        <f t="shared" si="0"/>
        <v>1.922038629833448</v>
      </c>
      <c r="AN19" s="173">
        <f t="shared" si="0"/>
        <v>2.0580256710099594</v>
      </c>
      <c r="AO19" s="173">
        <f t="shared" si="0"/>
        <v>2.3882852112291038</v>
      </c>
      <c r="AP19" s="173">
        <f t="shared" si="0"/>
        <v>2.4491454769875101</v>
      </c>
      <c r="AQ19" s="173">
        <f t="shared" si="0"/>
        <v>2.651618161923206</v>
      </c>
      <c r="AR19" s="173">
        <f t="shared" si="0"/>
        <v>2.5594650153630987</v>
      </c>
      <c r="AS19" s="173">
        <f t="shared" si="0"/>
        <v>2.4359235243529271</v>
      </c>
      <c r="AT19" s="173">
        <f t="shared" si="0"/>
        <v>2.6448534072767678</v>
      </c>
      <c r="AU19" s="173">
        <f t="shared" si="0"/>
        <v>2.5976507716960295</v>
      </c>
      <c r="AV19" s="173">
        <f t="shared" si="0"/>
        <v>2.6211349120498788</v>
      </c>
      <c r="AW19" s="173">
        <f t="shared" si="0"/>
        <v>2.7734169436058771</v>
      </c>
      <c r="AX19" s="173">
        <f t="shared" si="0"/>
        <v>2.7600703985796016</v>
      </c>
      <c r="AY19" s="156">
        <f>(AH19/P19)*10</f>
        <v>2.8939961949973885</v>
      </c>
      <c r="AZ19" s="61">
        <f t="shared" si="1"/>
        <v>4.852260162882379E-2</v>
      </c>
      <c r="BC19" s="105"/>
    </row>
    <row r="20" spans="1:55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O20" si="7">SUM(E7:E9)</f>
        <v>705578.6</v>
      </c>
      <c r="F20" s="154">
        <f t="shared" si="7"/>
        <v>632916.85000000009</v>
      </c>
      <c r="G20" s="154">
        <f t="shared" si="7"/>
        <v>633325.84999999986</v>
      </c>
      <c r="H20" s="154">
        <f t="shared" si="7"/>
        <v>600973.71999999986</v>
      </c>
      <c r="I20" s="154">
        <f t="shared" si="7"/>
        <v>621189.68999999983</v>
      </c>
      <c r="J20" s="154">
        <f t="shared" si="7"/>
        <v>700212.19</v>
      </c>
      <c r="K20" s="154">
        <f t="shared" si="7"/>
        <v>677164.05</v>
      </c>
      <c r="L20" s="154">
        <f t="shared" si="7"/>
        <v>711594.16999999958</v>
      </c>
      <c r="M20" s="154">
        <f t="shared" si="7"/>
        <v>777932.75999999954</v>
      </c>
      <c r="N20" s="154">
        <f t="shared" si="7"/>
        <v>755568.75999999954</v>
      </c>
      <c r="O20" s="154">
        <f t="shared" si="7"/>
        <v>758918.21000000066</v>
      </c>
      <c r="P20" s="119" t="str">
        <f>IF(P9="","",SUM(P7:P9))</f>
        <v/>
      </c>
      <c r="Q20" s="61" t="str">
        <f t="shared" si="2"/>
        <v/>
      </c>
      <c r="S20" s="109" t="s">
        <v>85</v>
      </c>
      <c r="T20" s="117">
        <f t="shared" ref="T20:AG20" si="8">SUM(T7:T9)</f>
        <v>127825.96000000005</v>
      </c>
      <c r="U20" s="154">
        <f t="shared" si="8"/>
        <v>131829.77699999997</v>
      </c>
      <c r="V20" s="154">
        <f t="shared" si="8"/>
        <v>147637.00799999994</v>
      </c>
      <c r="W20" s="154">
        <f t="shared" si="8"/>
        <v>147798.02600000007</v>
      </c>
      <c r="X20" s="154">
        <f t="shared" si="8"/>
        <v>150261.35799999989</v>
      </c>
      <c r="Y20" s="154">
        <f t="shared" si="8"/>
        <v>154060.902</v>
      </c>
      <c r="Z20" s="154">
        <f t="shared" si="8"/>
        <v>149616.23400000005</v>
      </c>
      <c r="AA20" s="154">
        <f t="shared" si="8"/>
        <v>163461.9059999999</v>
      </c>
      <c r="AB20" s="154">
        <f t="shared" si="8"/>
        <v>175986.76699999999</v>
      </c>
      <c r="AC20" s="154">
        <f t="shared" si="8"/>
        <v>179661.59399999992</v>
      </c>
      <c r="AD20" s="154">
        <f t="shared" si="8"/>
        <v>185422.15799999988</v>
      </c>
      <c r="AE20" s="154">
        <f t="shared" si="8"/>
        <v>208515.4380000002</v>
      </c>
      <c r="AF20" s="154">
        <f t="shared" si="8"/>
        <v>211263.07400000002</v>
      </c>
      <c r="AG20" s="154">
        <f t="shared" si="8"/>
        <v>211955.04799999998</v>
      </c>
      <c r="AH20" s="119" t="str">
        <f>IF(AH9="","",SUM(AH7:AH9))</f>
        <v/>
      </c>
      <c r="AI20" s="61" t="str">
        <f t="shared" si="3"/>
        <v/>
      </c>
      <c r="AK20" s="124">
        <f t="shared" si="0"/>
        <v>2.2349763291863489</v>
      </c>
      <c r="AL20" s="156">
        <f t="shared" si="0"/>
        <v>2.1937846678638007</v>
      </c>
      <c r="AM20" s="156">
        <f t="shared" si="0"/>
        <v>1.9026467675130263</v>
      </c>
      <c r="AN20" s="156">
        <f t="shared" si="0"/>
        <v>2.094706755562032</v>
      </c>
      <c r="AO20" s="156">
        <f t="shared" si="0"/>
        <v>2.3741089844582248</v>
      </c>
      <c r="AP20" s="156">
        <f t="shared" si="0"/>
        <v>2.4325693006214739</v>
      </c>
      <c r="AQ20" s="156">
        <f t="shared" si="0"/>
        <v>2.4895636701052433</v>
      </c>
      <c r="AR20" s="156">
        <f t="shared" si="0"/>
        <v>2.6314330168615636</v>
      </c>
      <c r="AS20" s="156">
        <f t="shared" si="0"/>
        <v>2.5133348078387496</v>
      </c>
      <c r="AT20" s="156">
        <f t="shared" si="0"/>
        <v>2.6531472543470063</v>
      </c>
      <c r="AU20" s="156">
        <f t="shared" si="0"/>
        <v>2.6057290210795294</v>
      </c>
      <c r="AV20" s="156">
        <f t="shared" si="0"/>
        <v>2.6803786743728382</v>
      </c>
      <c r="AW20" s="156">
        <f t="shared" si="0"/>
        <v>2.7960800549773941</v>
      </c>
      <c r="AX20" s="156">
        <f t="shared" si="0"/>
        <v>2.792857586063191</v>
      </c>
      <c r="AY20" s="302" t="str">
        <f>IF(AH20="","",(AH20/P20)*10)</f>
        <v/>
      </c>
      <c r="AZ20" s="61" t="str">
        <f t="shared" si="1"/>
        <v/>
      </c>
      <c r="BC20" s="105"/>
    </row>
    <row r="21" spans="1:55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O21" si="9">SUM(E10:E12)</f>
        <v>793642.10999999975</v>
      </c>
      <c r="F21" s="154">
        <f t="shared" si="9"/>
        <v>677732</v>
      </c>
      <c r="G21" s="154">
        <f t="shared" si="9"/>
        <v>708901.94999999972</v>
      </c>
      <c r="H21" s="154">
        <f t="shared" si="9"/>
        <v>698966.54999999958</v>
      </c>
      <c r="I21" s="154">
        <f t="shared" si="9"/>
        <v>764650.08000000054</v>
      </c>
      <c r="J21" s="154">
        <f t="shared" si="9"/>
        <v>796480.04999999993</v>
      </c>
      <c r="K21" s="154">
        <f t="shared" si="9"/>
        <v>738948.75000000023</v>
      </c>
      <c r="L21" s="154">
        <f t="shared" si="9"/>
        <v>721584.67999999924</v>
      </c>
      <c r="M21" s="154">
        <f t="shared" si="9"/>
        <v>857827.72000000044</v>
      </c>
      <c r="N21" s="154">
        <f t="shared" si="9"/>
        <v>793316.29000000039</v>
      </c>
      <c r="O21" s="154">
        <f t="shared" si="9"/>
        <v>828214.4</v>
      </c>
      <c r="P21" s="119" t="str">
        <f>IF(P12="","",SUM(P10:P12))</f>
        <v/>
      </c>
      <c r="Q21" s="52" t="str">
        <f t="shared" si="2"/>
        <v/>
      </c>
      <c r="S21" s="109" t="s">
        <v>86</v>
      </c>
      <c r="T21" s="117">
        <f t="shared" ref="T21:AG21" si="10">SUM(T10:T12)</f>
        <v>139067.76800000004</v>
      </c>
      <c r="U21" s="154">
        <f t="shared" si="10"/>
        <v>148853.359</v>
      </c>
      <c r="V21" s="154">
        <f t="shared" si="10"/>
        <v>154274.67400000006</v>
      </c>
      <c r="W21" s="154">
        <f t="shared" si="10"/>
        <v>163160.30300000007</v>
      </c>
      <c r="X21" s="154">
        <f t="shared" si="10"/>
        <v>160986.291</v>
      </c>
      <c r="Y21" s="154">
        <f t="shared" si="10"/>
        <v>173530.01899999991</v>
      </c>
      <c r="Z21" s="154">
        <f t="shared" si="10"/>
        <v>163064.24500000002</v>
      </c>
      <c r="AA21" s="154">
        <f t="shared" si="10"/>
        <v>184238.13600000006</v>
      </c>
      <c r="AB21" s="154">
        <f t="shared" si="10"/>
        <v>191848.58100000001</v>
      </c>
      <c r="AC21" s="154">
        <f t="shared" si="10"/>
        <v>185481.71500000003</v>
      </c>
      <c r="AD21" s="154">
        <f t="shared" si="10"/>
        <v>184152.50399999987</v>
      </c>
      <c r="AE21" s="154">
        <f t="shared" si="10"/>
        <v>229727.8189999999</v>
      </c>
      <c r="AF21" s="154">
        <f t="shared" si="10"/>
        <v>219493.56100000002</v>
      </c>
      <c r="AG21" s="154">
        <f t="shared" si="10"/>
        <v>235913.2790000001</v>
      </c>
      <c r="AH21" s="119" t="str">
        <f>IF(AH12="","",SUM(AH10:AH12))</f>
        <v/>
      </c>
      <c r="AI21" s="52" t="str">
        <f t="shared" si="3"/>
        <v/>
      </c>
      <c r="AK21" s="125">
        <f t="shared" si="0"/>
        <v>2.1295761374124362</v>
      </c>
      <c r="AL21" s="157">
        <f t="shared" si="0"/>
        <v>1.8682540841014164</v>
      </c>
      <c r="AM21" s="157">
        <f t="shared" si="0"/>
        <v>1.9590101948490086</v>
      </c>
      <c r="AN21" s="157">
        <f t="shared" si="0"/>
        <v>2.0558423115930697</v>
      </c>
      <c r="AO21" s="157">
        <f t="shared" si="0"/>
        <v>2.3753680068227561</v>
      </c>
      <c r="AP21" s="157">
        <f t="shared" si="0"/>
        <v>2.4478705270877024</v>
      </c>
      <c r="AQ21" s="157">
        <f t="shared" si="0"/>
        <v>2.3329334572591511</v>
      </c>
      <c r="AR21" s="157">
        <f t="shared" si="0"/>
        <v>2.4094437549787471</v>
      </c>
      <c r="AS21" s="157">
        <f t="shared" si="0"/>
        <v>2.4087054157853673</v>
      </c>
      <c r="AT21" s="157">
        <f t="shared" si="0"/>
        <v>2.5100754957634068</v>
      </c>
      <c r="AU21" s="157">
        <f t="shared" si="0"/>
        <v>2.5520567315813865</v>
      </c>
      <c r="AV21" s="157">
        <f t="shared" si="0"/>
        <v>2.6780181339908178</v>
      </c>
      <c r="AW21" s="157">
        <f t="shared" si="0"/>
        <v>2.7667849982004009</v>
      </c>
      <c r="AX21" s="157">
        <f t="shared" si="0"/>
        <v>2.8484566194454009</v>
      </c>
      <c r="AY21" s="303" t="str">
        <f t="shared" ref="AY21:AY23" si="11">IF(AH21="","",(AH21/P21)*10)</f>
        <v/>
      </c>
      <c r="AZ21" s="52" t="str">
        <f t="shared" si="1"/>
        <v/>
      </c>
      <c r="BC21" s="105"/>
    </row>
    <row r="22" spans="1:55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O22" si="12">SUM(E13:E15)</f>
        <v>754867.37999999942</v>
      </c>
      <c r="F22" s="154">
        <f t="shared" si="12"/>
        <v>738758.1099999994</v>
      </c>
      <c r="G22" s="154">
        <f t="shared" si="12"/>
        <v>704562.56</v>
      </c>
      <c r="H22" s="154">
        <f t="shared" si="12"/>
        <v>722837.31000000017</v>
      </c>
      <c r="I22" s="154">
        <f t="shared" si="12"/>
        <v>737201</v>
      </c>
      <c r="J22" s="154">
        <f t="shared" si="12"/>
        <v>693204.98</v>
      </c>
      <c r="K22" s="154">
        <f t="shared" si="12"/>
        <v>737933.16</v>
      </c>
      <c r="L22" s="154">
        <f t="shared" si="12"/>
        <v>849480.53000000073</v>
      </c>
      <c r="M22" s="154">
        <f t="shared" si="12"/>
        <v>799727.64999999991</v>
      </c>
      <c r="N22" s="154">
        <f t="shared" si="12"/>
        <v>849670.03999999946</v>
      </c>
      <c r="O22" s="154">
        <f t="shared" si="12"/>
        <v>822369.03999999969</v>
      </c>
      <c r="P22" s="119" t="str">
        <f>IF(P15="","",SUM(P13:P15))</f>
        <v/>
      </c>
      <c r="Q22" s="52" t="str">
        <f t="shared" si="2"/>
        <v/>
      </c>
      <c r="S22" s="109" t="s">
        <v>87</v>
      </c>
      <c r="T22" s="117">
        <f t="shared" ref="T22:AG22" si="13">SUM(T13:T15)</f>
        <v>158206.60300000003</v>
      </c>
      <c r="U22" s="154">
        <f t="shared" si="13"/>
        <v>169988.98999999996</v>
      </c>
      <c r="V22" s="154">
        <f t="shared" si="13"/>
        <v>174028.42199999993</v>
      </c>
      <c r="W22" s="154">
        <f t="shared" si="13"/>
        <v>185845.58100000009</v>
      </c>
      <c r="X22" s="154">
        <f t="shared" si="13"/>
        <v>187208.74600000004</v>
      </c>
      <c r="Y22" s="154">
        <f t="shared" si="13"/>
        <v>184869.60900000014</v>
      </c>
      <c r="Z22" s="154">
        <f t="shared" si="13"/>
        <v>182230.02000000002</v>
      </c>
      <c r="AA22" s="154">
        <f t="shared" si="13"/>
        <v>187633.69599999988</v>
      </c>
      <c r="AB22" s="154">
        <f t="shared" si="13"/>
        <v>192412.99599999998</v>
      </c>
      <c r="AC22" s="154">
        <f t="shared" si="13"/>
        <v>210505.53399999993</v>
      </c>
      <c r="AD22" s="154">
        <f t="shared" si="13"/>
        <v>229542.15600000002</v>
      </c>
      <c r="AE22" s="154">
        <f t="shared" si="13"/>
        <v>232578.478</v>
      </c>
      <c r="AF22" s="154">
        <f t="shared" si="13"/>
        <v>243737.14000000025</v>
      </c>
      <c r="AG22" s="154">
        <f t="shared" si="13"/>
        <v>233593.02699999997</v>
      </c>
      <c r="AH22" s="119" t="str">
        <f>IF(AH15="","",SUM(AH13:AH15))</f>
        <v/>
      </c>
      <c r="AI22" s="52" t="str">
        <f t="shared" si="3"/>
        <v/>
      </c>
      <c r="AK22" s="125">
        <f t="shared" si="0"/>
        <v>2.2188383886890319</v>
      </c>
      <c r="AL22" s="157">
        <f t="shared" si="0"/>
        <v>2.0914214351067524</v>
      </c>
      <c r="AM22" s="157">
        <f t="shared" si="0"/>
        <v>2.0806401653298372</v>
      </c>
      <c r="AN22" s="157">
        <f t="shared" si="0"/>
        <v>2.461963331890169</v>
      </c>
      <c r="AO22" s="157">
        <f t="shared" si="0"/>
        <v>2.5341007220888607</v>
      </c>
      <c r="AP22" s="157">
        <f t="shared" si="0"/>
        <v>2.6238920359321978</v>
      </c>
      <c r="AQ22" s="157">
        <f t="shared" si="0"/>
        <v>2.5210378252334538</v>
      </c>
      <c r="AR22" s="157">
        <f t="shared" si="0"/>
        <v>2.5452176000846425</v>
      </c>
      <c r="AS22" s="157">
        <f t="shared" si="0"/>
        <v>2.7757012940097461</v>
      </c>
      <c r="AT22" s="157">
        <f t="shared" si="0"/>
        <v>2.852636870255294</v>
      </c>
      <c r="AU22" s="157">
        <f t="shared" si="0"/>
        <v>2.7021473464494807</v>
      </c>
      <c r="AV22" s="157">
        <f t="shared" si="0"/>
        <v>2.9082210425011565</v>
      </c>
      <c r="AW22" s="157">
        <f t="shared" si="0"/>
        <v>2.8686093250975446</v>
      </c>
      <c r="AX22" s="157">
        <f t="shared" si="0"/>
        <v>2.8404890704543067</v>
      </c>
      <c r="AY22" s="303" t="str">
        <f t="shared" si="11"/>
        <v/>
      </c>
      <c r="AZ22" s="52" t="str">
        <f t="shared" si="1"/>
        <v/>
      </c>
      <c r="BC22" s="105"/>
    </row>
    <row r="23" spans="1:55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O23" si="14">SUM(E16:E18)</f>
        <v>786527.00999999943</v>
      </c>
      <c r="F23" s="155">
        <f t="shared" si="14"/>
        <v>786761.36999999953</v>
      </c>
      <c r="G23" s="155">
        <f t="shared" si="14"/>
        <v>751398.26999999967</v>
      </c>
      <c r="H23" s="155">
        <f t="shared" si="14"/>
        <v>756727.27000000025</v>
      </c>
      <c r="I23" s="155">
        <f t="shared" si="14"/>
        <v>858528.7000000003</v>
      </c>
      <c r="J23" s="155">
        <f t="shared" si="14"/>
        <v>762076.04</v>
      </c>
      <c r="K23" s="155">
        <f t="shared" si="14"/>
        <v>809163.8199999996</v>
      </c>
      <c r="L23" s="155">
        <f t="shared" si="14"/>
        <v>868724.61000000057</v>
      </c>
      <c r="M23" s="155">
        <f t="shared" si="14"/>
        <v>852537.59000000043</v>
      </c>
      <c r="N23" s="155">
        <f t="shared" si="14"/>
        <v>855018.950000001</v>
      </c>
      <c r="O23" s="155">
        <f t="shared" si="14"/>
        <v>779909.63000000035</v>
      </c>
      <c r="P23" s="123" t="str">
        <f>IF(P18="","",SUM(P16:P18))</f>
        <v/>
      </c>
      <c r="Q23" s="55" t="str">
        <f t="shared" si="2"/>
        <v/>
      </c>
      <c r="S23" s="110" t="s">
        <v>88</v>
      </c>
      <c r="T23" s="196">
        <f t="shared" ref="T23:AG23" si="15">SUM(T16:T18)</f>
        <v>189279.87400000004</v>
      </c>
      <c r="U23" s="155">
        <f t="shared" si="15"/>
        <v>206246.13400000002</v>
      </c>
      <c r="V23" s="155">
        <f t="shared" si="15"/>
        <v>227564.73100000003</v>
      </c>
      <c r="W23" s="155">
        <f t="shared" si="15"/>
        <v>223989.65199999989</v>
      </c>
      <c r="X23" s="155">
        <f t="shared" si="15"/>
        <v>227828.40799999997</v>
      </c>
      <c r="Y23" s="155">
        <f t="shared" si="15"/>
        <v>223073.37500000009</v>
      </c>
      <c r="Z23" s="155">
        <f t="shared" si="15"/>
        <v>229063.12599999984</v>
      </c>
      <c r="AA23" s="155">
        <f t="shared" si="15"/>
        <v>242707.26199999999</v>
      </c>
      <c r="AB23" s="155">
        <f t="shared" si="15"/>
        <v>240093.19299999997</v>
      </c>
      <c r="AC23" s="155">
        <f t="shared" si="15"/>
        <v>243753.495</v>
      </c>
      <c r="AD23" s="155">
        <f t="shared" si="15"/>
        <v>257072.85799999989</v>
      </c>
      <c r="AE23" s="155">
        <f t="shared" si="15"/>
        <v>256615.4160000002</v>
      </c>
      <c r="AF23" s="155">
        <f t="shared" si="15"/>
        <v>264469.51299999969</v>
      </c>
      <c r="AG23" s="155">
        <f t="shared" si="15"/>
        <v>246392.99900000007</v>
      </c>
      <c r="AH23" s="123" t="str">
        <f>IF(AH18="","",SUM(AH16:AH18))</f>
        <v/>
      </c>
      <c r="AI23" s="55" t="str">
        <f t="shared" si="3"/>
        <v/>
      </c>
      <c r="AK23" s="126">
        <f>(T23/B23)*10</f>
        <v>2.5983068713923734</v>
      </c>
      <c r="AL23" s="158">
        <f>(U23/C23)*10</f>
        <v>2.3757143100519302</v>
      </c>
      <c r="AM23" s="158">
        <f t="shared" ref="AM23:AX23" si="16">IF(V18="","",(V23/D23)*10)</f>
        <v>2.363592154138149</v>
      </c>
      <c r="AN23" s="158">
        <f t="shared" si="16"/>
        <v>2.8478316593348785</v>
      </c>
      <c r="AO23" s="158">
        <f t="shared" si="16"/>
        <v>2.895775220890676</v>
      </c>
      <c r="AP23" s="158">
        <f t="shared" si="16"/>
        <v>2.9687767979556323</v>
      </c>
      <c r="AQ23" s="158">
        <f t="shared" si="16"/>
        <v>3.0270235404625998</v>
      </c>
      <c r="AR23" s="158">
        <f t="shared" si="16"/>
        <v>2.8270139600458304</v>
      </c>
      <c r="AS23" s="158">
        <f t="shared" si="16"/>
        <v>3.1505149144959335</v>
      </c>
      <c r="AT23" s="158">
        <f t="shared" si="16"/>
        <v>3.012412183728137</v>
      </c>
      <c r="AU23" s="158">
        <f t="shared" si="16"/>
        <v>2.9591985197702608</v>
      </c>
      <c r="AV23" s="158">
        <f t="shared" si="16"/>
        <v>3.0100187840397759</v>
      </c>
      <c r="AW23" s="158">
        <f t="shared" si="16"/>
        <v>3.0931421227564533</v>
      </c>
      <c r="AX23" s="158">
        <f t="shared" si="16"/>
        <v>3.1592506301018486</v>
      </c>
      <c r="AY23" s="304" t="str">
        <f t="shared" si="11"/>
        <v/>
      </c>
      <c r="AZ23" s="55" t="str">
        <f t="shared" si="1"/>
        <v/>
      </c>
      <c r="BC23" s="105"/>
    </row>
    <row r="24" spans="1:55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BC24" s="105"/>
    </row>
    <row r="25" spans="1:55" ht="15.75" thickBot="1" x14ac:dyDescent="0.3">
      <c r="Q25" s="107" t="s">
        <v>1</v>
      </c>
      <c r="AI25" s="289">
        <v>1000</v>
      </c>
      <c r="AZ25" s="289" t="s">
        <v>47</v>
      </c>
      <c r="BC25" s="105"/>
    </row>
    <row r="26" spans="1:55" ht="20.100000000000001" customHeight="1" x14ac:dyDescent="0.25">
      <c r="A26" s="334" t="s">
        <v>2</v>
      </c>
      <c r="B26" s="336" t="s">
        <v>72</v>
      </c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0"/>
      <c r="P26" s="331"/>
      <c r="Q26" s="332" t="s">
        <v>152</v>
      </c>
      <c r="S26" s="337" t="s">
        <v>3</v>
      </c>
      <c r="T26" s="329" t="s">
        <v>72</v>
      </c>
      <c r="U26" s="330"/>
      <c r="V26" s="330"/>
      <c r="W26" s="330"/>
      <c r="X26" s="330"/>
      <c r="Y26" s="330"/>
      <c r="Z26" s="330"/>
      <c r="AA26" s="330"/>
      <c r="AB26" s="330"/>
      <c r="AC26" s="330"/>
      <c r="AD26" s="330"/>
      <c r="AE26" s="330"/>
      <c r="AF26" s="330"/>
      <c r="AG26" s="330"/>
      <c r="AH26" s="331"/>
      <c r="AI26" s="332" t="s">
        <v>152</v>
      </c>
      <c r="AK26" s="329" t="s">
        <v>72</v>
      </c>
      <c r="AL26" s="330"/>
      <c r="AM26" s="330"/>
      <c r="AN26" s="330"/>
      <c r="AO26" s="330"/>
      <c r="AP26" s="330"/>
      <c r="AQ26" s="330"/>
      <c r="AR26" s="330"/>
      <c r="AS26" s="330"/>
      <c r="AT26" s="330"/>
      <c r="AU26" s="330"/>
      <c r="AV26" s="330"/>
      <c r="AW26" s="330"/>
      <c r="AX26" s="330"/>
      <c r="AY26" s="331"/>
      <c r="AZ26" s="332" t="str">
        <f>AI26</f>
        <v>D       2024/2023</v>
      </c>
      <c r="BC26" s="105"/>
    </row>
    <row r="27" spans="1:55" ht="20.100000000000001" customHeight="1" thickBot="1" x14ac:dyDescent="0.3">
      <c r="A27" s="335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133">
        <v>2024</v>
      </c>
      <c r="Q27" s="333"/>
      <c r="S27" s="338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33"/>
      <c r="AK27" s="25">
        <v>2010</v>
      </c>
      <c r="AL27" s="135">
        <v>2011</v>
      </c>
      <c r="AM27" s="13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176">
        <v>2018</v>
      </c>
      <c r="AT27" s="135">
        <v>2019</v>
      </c>
      <c r="AU27" s="135">
        <v>2020</v>
      </c>
      <c r="AV27" s="135">
        <v>2021</v>
      </c>
      <c r="AW27" s="135">
        <v>2022</v>
      </c>
      <c r="AX27" s="135">
        <v>2023</v>
      </c>
      <c r="AY27" s="133">
        <v>2024</v>
      </c>
      <c r="AZ27" s="333"/>
      <c r="BC27" s="105"/>
    </row>
    <row r="28" spans="1:55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2"/>
      <c r="S28" s="291"/>
      <c r="T28" s="293">
        <v>2010</v>
      </c>
      <c r="U28" s="293">
        <v>2011</v>
      </c>
      <c r="V28" s="293">
        <v>2012</v>
      </c>
      <c r="W28" s="293"/>
      <c r="X28" s="293"/>
      <c r="Y28" s="293"/>
      <c r="Z28" s="293"/>
      <c r="AA28" s="293"/>
      <c r="AB28" s="290"/>
      <c r="AC28" s="290"/>
      <c r="AD28" s="290"/>
      <c r="AE28" s="290"/>
      <c r="AF28" s="290"/>
      <c r="AG28" s="290"/>
      <c r="AH28" s="293"/>
      <c r="AI28" s="294"/>
      <c r="AK28" s="293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2"/>
      <c r="BC28" s="105"/>
    </row>
    <row r="29" spans="1:55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53">
        <v>101904.72999999995</v>
      </c>
      <c r="P29" s="112">
        <v>97470.310000000027</v>
      </c>
      <c r="Q29" s="61">
        <f>IF(P29="","",(P29-O29)/O29)</f>
        <v>-4.3515350072562166E-2</v>
      </c>
      <c r="S29" s="109" t="s">
        <v>73</v>
      </c>
      <c r="T29" s="39">
        <v>23270.865999999998</v>
      </c>
      <c r="U29" s="153">
        <v>22495.121000000003</v>
      </c>
      <c r="V29" s="153">
        <v>24799.759999999984</v>
      </c>
      <c r="W29" s="153">
        <v>25615.480000000018</v>
      </c>
      <c r="X29" s="153">
        <v>29400.613000000012</v>
      </c>
      <c r="Y29" s="153">
        <v>25803.076000000012</v>
      </c>
      <c r="Z29" s="153">
        <v>26846.136999999999</v>
      </c>
      <c r="AA29" s="153">
        <v>26379.177</v>
      </c>
      <c r="AB29" s="153">
        <v>31298.861000000001</v>
      </c>
      <c r="AC29" s="153">
        <v>31619.378999999994</v>
      </c>
      <c r="AD29" s="153">
        <v>28181.773000000012</v>
      </c>
      <c r="AE29" s="153">
        <v>29969.556000000044</v>
      </c>
      <c r="AF29" s="153">
        <v>27448.124000000014</v>
      </c>
      <c r="AG29" s="153">
        <v>28052.154000000024</v>
      </c>
      <c r="AH29" s="112">
        <v>29584.637000000046</v>
      </c>
      <c r="AI29" s="61">
        <f>(AH29-AG29)/AG29</f>
        <v>5.4629779944884826E-2</v>
      </c>
      <c r="AK29" s="197">
        <f t="shared" ref="AK29:AX44" si="17">(T29/B29)*10</f>
        <v>2.7191842704023532</v>
      </c>
      <c r="AL29" s="156">
        <f t="shared" si="17"/>
        <v>2.7800309700828514</v>
      </c>
      <c r="AM29" s="156">
        <f t="shared" si="17"/>
        <v>1.9785027216642543</v>
      </c>
      <c r="AN29" s="156">
        <f t="shared" si="17"/>
        <v>2.1318199900464254</v>
      </c>
      <c r="AO29" s="156">
        <f t="shared" si="17"/>
        <v>2.8836241613634588</v>
      </c>
      <c r="AP29" s="156">
        <f t="shared" si="17"/>
        <v>2.8113968285340656</v>
      </c>
      <c r="AQ29" s="156">
        <f t="shared" si="17"/>
        <v>2.849648832409958</v>
      </c>
      <c r="AR29" s="156">
        <f t="shared" si="17"/>
        <v>2.7402501496381166</v>
      </c>
      <c r="AS29" s="156">
        <f t="shared" si="17"/>
        <v>2.5088253749107055</v>
      </c>
      <c r="AT29" s="156">
        <f t="shared" si="17"/>
        <v>2.713367743379365</v>
      </c>
      <c r="AU29" s="156">
        <f t="shared" si="17"/>
        <v>2.7634057686437541</v>
      </c>
      <c r="AV29" s="156">
        <f t="shared" si="17"/>
        <v>2.8185167159702846</v>
      </c>
      <c r="AW29" s="156">
        <f t="shared" si="17"/>
        <v>2.7810398942869212</v>
      </c>
      <c r="AX29" s="156">
        <f t="shared" si="17"/>
        <v>2.7527823291421347</v>
      </c>
      <c r="AY29" s="156">
        <f>(AH29/P29)*10</f>
        <v>3.0352460149146991</v>
      </c>
      <c r="AZ29" s="61">
        <f t="shared" ref="AZ29:AZ42" si="18">IF(AY29="","",(AY29-AX29)/AX29)</f>
        <v>0.10261025101123422</v>
      </c>
      <c r="BC29" s="105"/>
    </row>
    <row r="30" spans="1:55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54">
        <v>102309.94000000005</v>
      </c>
      <c r="P30" s="119">
        <v>112460.40999999999</v>
      </c>
      <c r="Q30" s="52">
        <f t="shared" ref="Q30:Q45" si="19">IF(P30="","",(P30-O30)/O30)</f>
        <v>9.9212940599905916E-2</v>
      </c>
      <c r="S30" s="109" t="s">
        <v>74</v>
      </c>
      <c r="T30" s="19">
        <v>24769.378999999986</v>
      </c>
      <c r="U30" s="154">
        <v>26090.180999999997</v>
      </c>
      <c r="V30" s="154">
        <v>26845.964000000011</v>
      </c>
      <c r="W30" s="154">
        <v>29407.368999999981</v>
      </c>
      <c r="X30" s="154">
        <v>29868.044999999998</v>
      </c>
      <c r="Y30" s="154">
        <v>27835.92599999997</v>
      </c>
      <c r="Z30" s="154">
        <v>29206.410000000018</v>
      </c>
      <c r="AA30" s="154">
        <v>26234.001999999982</v>
      </c>
      <c r="AB30" s="154">
        <v>31644.39</v>
      </c>
      <c r="AC30" s="154">
        <v>32055.040000000023</v>
      </c>
      <c r="AD30" s="154">
        <v>26905.675000000007</v>
      </c>
      <c r="AE30" s="154">
        <v>29964.09199999999</v>
      </c>
      <c r="AF30" s="154">
        <v>30612.233000000022</v>
      </c>
      <c r="AG30" s="154">
        <v>28250.444000000014</v>
      </c>
      <c r="AH30" s="119">
        <v>32332.137999999977</v>
      </c>
      <c r="AI30" s="52">
        <f>IF(AH30="","",(AH30-AG30)/AG30)</f>
        <v>0.14448247255866001</v>
      </c>
      <c r="AK30" s="198">
        <f t="shared" si="17"/>
        <v>2.7879398375187985</v>
      </c>
      <c r="AL30" s="157">
        <f t="shared" si="17"/>
        <v>2.0427271510143492</v>
      </c>
      <c r="AM30" s="157">
        <f t="shared" si="17"/>
        <v>2.0896835533292704</v>
      </c>
      <c r="AN30" s="157">
        <f t="shared" si="17"/>
        <v>1.9668833753855519</v>
      </c>
      <c r="AO30" s="157">
        <f t="shared" si="17"/>
        <v>2.7208012815111413</v>
      </c>
      <c r="AP30" s="157">
        <f t="shared" si="17"/>
        <v>2.8186535496385967</v>
      </c>
      <c r="AQ30" s="157">
        <f t="shared" si="17"/>
        <v>2.5500559099287456</v>
      </c>
      <c r="AR30" s="157">
        <f t="shared" si="17"/>
        <v>2.5589202711163801</v>
      </c>
      <c r="AS30" s="157">
        <f t="shared" si="17"/>
        <v>2.135369876877645</v>
      </c>
      <c r="AT30" s="157">
        <f t="shared" si="17"/>
        <v>2.795967218099392</v>
      </c>
      <c r="AU30" s="157">
        <f t="shared" si="17"/>
        <v>2.5867100565456687</v>
      </c>
      <c r="AV30" s="157">
        <f t="shared" si="17"/>
        <v>2.702163825618805</v>
      </c>
      <c r="AW30" s="157">
        <f t="shared" si="17"/>
        <v>2.8538574514087225</v>
      </c>
      <c r="AX30" s="157">
        <f t="shared" si="17"/>
        <v>2.7612609292899597</v>
      </c>
      <c r="AY30" s="157">
        <f>IF(AH30="","",(AH30/P30)*10)</f>
        <v>2.8749795594734167</v>
      </c>
      <c r="AZ30" s="52">
        <f t="shared" si="18"/>
        <v>4.1183587171060639E-2</v>
      </c>
      <c r="BC30" s="105"/>
    </row>
    <row r="31" spans="1:55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54">
        <v>140962.13999999996</v>
      </c>
      <c r="P31" s="119"/>
      <c r="Q31" s="52" t="str">
        <f t="shared" si="19"/>
        <v/>
      </c>
      <c r="S31" s="109" t="s">
        <v>75</v>
      </c>
      <c r="T31" s="19">
        <v>34176.324999999983</v>
      </c>
      <c r="U31" s="154">
        <v>30181.553999999996</v>
      </c>
      <c r="V31" s="154">
        <v>34669.633000000002</v>
      </c>
      <c r="W31" s="154">
        <v>29423.860999999994</v>
      </c>
      <c r="X31" s="154">
        <v>29544.088000000018</v>
      </c>
      <c r="Y31" s="154">
        <v>34831.201999999983</v>
      </c>
      <c r="Z31" s="154">
        <v>34959.243999999999</v>
      </c>
      <c r="AA31" s="154">
        <v>36752.83499999997</v>
      </c>
      <c r="AB31" s="154">
        <v>36699.917000000001</v>
      </c>
      <c r="AC31" s="154">
        <v>35665.698999999964</v>
      </c>
      <c r="AD31" s="154">
        <v>30966.271999999997</v>
      </c>
      <c r="AE31" s="154">
        <v>41575.407999999974</v>
      </c>
      <c r="AF31" s="154">
        <v>38835.720000000016</v>
      </c>
      <c r="AG31" s="154">
        <v>39038.132000000034</v>
      </c>
      <c r="AH31" s="119"/>
      <c r="AI31" s="52" t="str">
        <f t="shared" ref="AI31:AI45" si="20">IF(AH31="","",(AH31-AG31)/AG31)</f>
        <v/>
      </c>
      <c r="AK31" s="198">
        <f t="shared" si="17"/>
        <v>2.0964781146598703</v>
      </c>
      <c r="AL31" s="157">
        <f t="shared" si="17"/>
        <v>2.4308336581123937</v>
      </c>
      <c r="AM31" s="157">
        <f t="shared" si="17"/>
        <v>1.9152653234034593</v>
      </c>
      <c r="AN31" s="157">
        <f t="shared" si="17"/>
        <v>2.2929730300085991</v>
      </c>
      <c r="AO31" s="157">
        <f t="shared" si="17"/>
        <v>2.7059927155303445</v>
      </c>
      <c r="AP31" s="157">
        <f t="shared" si="17"/>
        <v>2.7063088774745574</v>
      </c>
      <c r="AQ31" s="157">
        <f t="shared" si="17"/>
        <v>2.0927770392969895</v>
      </c>
      <c r="AR31" s="157">
        <f t="shared" si="17"/>
        <v>2.8047938509619263</v>
      </c>
      <c r="AS31" s="157">
        <f t="shared" si="17"/>
        <v>2.691589892008329</v>
      </c>
      <c r="AT31" s="157">
        <f t="shared" si="17"/>
        <v>2.7142155595131729</v>
      </c>
      <c r="AU31" s="157">
        <f t="shared" si="17"/>
        <v>2.6248636127218381</v>
      </c>
      <c r="AV31" s="157">
        <f t="shared" si="17"/>
        <v>2.6944911272557897</v>
      </c>
      <c r="AW31" s="157">
        <f t="shared" si="17"/>
        <v>2.8176742788291529</v>
      </c>
      <c r="AX31" s="157">
        <f t="shared" si="17"/>
        <v>2.7694054587990822</v>
      </c>
      <c r="AY31" s="157" t="str">
        <f t="shared" ref="AY31:AY40" si="21">IF(AH31="","",(AH31/P31)*10)</f>
        <v/>
      </c>
      <c r="AZ31" s="52" t="str">
        <f t="shared" si="18"/>
        <v/>
      </c>
      <c r="BC31" s="105"/>
    </row>
    <row r="32" spans="1:55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54">
        <v>116649.17</v>
      </c>
      <c r="P32" s="119"/>
      <c r="Q32" s="52" t="str">
        <f t="shared" si="19"/>
        <v/>
      </c>
      <c r="S32" s="109" t="s">
        <v>76</v>
      </c>
      <c r="T32" s="19">
        <v>29571.834999999992</v>
      </c>
      <c r="U32" s="154">
        <v>27556.182000000004</v>
      </c>
      <c r="V32" s="154">
        <v>27462.67</v>
      </c>
      <c r="W32" s="154">
        <v>33693.252999999975</v>
      </c>
      <c r="X32" s="154">
        <v>31434.276000000013</v>
      </c>
      <c r="Y32" s="154">
        <v>35272.59899999998</v>
      </c>
      <c r="Z32" s="154">
        <v>32738.878999999994</v>
      </c>
      <c r="AA32" s="154">
        <v>32002.925999999999</v>
      </c>
      <c r="AB32" s="154">
        <v>37177.171999999999</v>
      </c>
      <c r="AC32" s="154">
        <v>34138.758999999991</v>
      </c>
      <c r="AD32" s="154">
        <v>27197.232999999986</v>
      </c>
      <c r="AE32" s="154">
        <v>36264.787000000062</v>
      </c>
      <c r="AF32" s="154">
        <v>35088.123000000021</v>
      </c>
      <c r="AG32" s="154">
        <v>31275.879999999986</v>
      </c>
      <c r="AH32" s="119"/>
      <c r="AI32" s="52" t="str">
        <f t="shared" si="20"/>
        <v/>
      </c>
      <c r="AK32" s="198">
        <f t="shared" si="17"/>
        <v>2.2914270225780289</v>
      </c>
      <c r="AL32" s="157">
        <f t="shared" si="17"/>
        <v>1.9145717289185553</v>
      </c>
      <c r="AM32" s="157">
        <f t="shared" si="17"/>
        <v>2.1035922277296368</v>
      </c>
      <c r="AN32" s="157">
        <f t="shared" si="17"/>
        <v>2.004869476200021</v>
      </c>
      <c r="AO32" s="157">
        <f t="shared" si="17"/>
        <v>2.7051742263548508</v>
      </c>
      <c r="AP32" s="157">
        <f t="shared" si="17"/>
        <v>2.7930772105810764</v>
      </c>
      <c r="AQ32" s="157">
        <f t="shared" si="17"/>
        <v>2.0109938298336294</v>
      </c>
      <c r="AR32" s="157">
        <f t="shared" si="17"/>
        <v>2.3678384891138591</v>
      </c>
      <c r="AS32" s="157">
        <f t="shared" si="17"/>
        <v>2.2640842936783332</v>
      </c>
      <c r="AT32" s="157">
        <f t="shared" si="17"/>
        <v>2.578341806144997</v>
      </c>
      <c r="AU32" s="157">
        <f t="shared" si="17"/>
        <v>2.6090495071464521</v>
      </c>
      <c r="AV32" s="157">
        <f t="shared" si="17"/>
        <v>2.6516092544009791</v>
      </c>
      <c r="AW32" s="157">
        <f t="shared" si="17"/>
        <v>2.6528187763991968</v>
      </c>
      <c r="AX32" s="157">
        <f t="shared" si="17"/>
        <v>2.6811918164527002</v>
      </c>
      <c r="AY32" s="157" t="str">
        <f t="shared" si="21"/>
        <v/>
      </c>
      <c r="AZ32" s="52" t="str">
        <f t="shared" si="18"/>
        <v/>
      </c>
      <c r="BC32" s="105"/>
    </row>
    <row r="33" spans="1:55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54">
        <v>129413.43999999994</v>
      </c>
      <c r="P33" s="119"/>
      <c r="Q33" s="52" t="str">
        <f t="shared" si="19"/>
        <v/>
      </c>
      <c r="S33" s="109" t="s">
        <v>77</v>
      </c>
      <c r="T33" s="19">
        <v>29004.790999999972</v>
      </c>
      <c r="U33" s="154">
        <v>32396.498</v>
      </c>
      <c r="V33" s="154">
        <v>31705.719999999998</v>
      </c>
      <c r="W33" s="154">
        <v>31122.389999999996</v>
      </c>
      <c r="X33" s="154">
        <v>31058.100000000006</v>
      </c>
      <c r="Y33" s="154">
        <v>31539.86900000001</v>
      </c>
      <c r="Z33" s="154">
        <v>33068.363999999994</v>
      </c>
      <c r="AA33" s="154">
        <v>35573.933999999957</v>
      </c>
      <c r="AB33" s="154">
        <v>34606.108999999997</v>
      </c>
      <c r="AC33" s="154">
        <v>36493.042000000009</v>
      </c>
      <c r="AD33" s="154">
        <v>28939.759999999998</v>
      </c>
      <c r="AE33" s="154">
        <v>35107.968000000023</v>
      </c>
      <c r="AF33" s="154">
        <v>34502.495999999999</v>
      </c>
      <c r="AG33" s="154">
        <v>34647.590000000011</v>
      </c>
      <c r="AH33" s="119"/>
      <c r="AI33" s="52" t="str">
        <f t="shared" si="20"/>
        <v/>
      </c>
      <c r="AK33" s="198">
        <f t="shared" si="17"/>
        <v>2.4552842575993914</v>
      </c>
      <c r="AL33" s="157">
        <f t="shared" si="17"/>
        <v>2.2012427902355096</v>
      </c>
      <c r="AM33" s="157">
        <f t="shared" si="17"/>
        <v>1.8923654382954234</v>
      </c>
      <c r="AN33" s="157">
        <f t="shared" si="17"/>
        <v>2.3594416740317734</v>
      </c>
      <c r="AO33" s="157">
        <f t="shared" si="17"/>
        <v>2.6818729356906932</v>
      </c>
      <c r="AP33" s="157">
        <f t="shared" si="17"/>
        <v>2.7474026310017368</v>
      </c>
      <c r="AQ33" s="157">
        <f t="shared" si="17"/>
        <v>2.3909894211379137</v>
      </c>
      <c r="AR33" s="157">
        <f t="shared" si="17"/>
        <v>2.6441904855347453</v>
      </c>
      <c r="AS33" s="157">
        <f t="shared" si="17"/>
        <v>2.4025006171809284</v>
      </c>
      <c r="AT33" s="157">
        <f t="shared" si="17"/>
        <v>2.5432874794546838</v>
      </c>
      <c r="AU33" s="157">
        <f t="shared" si="17"/>
        <v>2.5567507968930014</v>
      </c>
      <c r="AV33" s="157">
        <f t="shared" si="17"/>
        <v>2.7072195800906469</v>
      </c>
      <c r="AW33" s="157">
        <f t="shared" si="17"/>
        <v>2.6754694876637215</v>
      </c>
      <c r="AX33" s="157">
        <f t="shared" si="17"/>
        <v>2.6772791141321974</v>
      </c>
      <c r="AY33" s="157" t="str">
        <f t="shared" si="21"/>
        <v/>
      </c>
      <c r="AZ33" s="52" t="str">
        <f t="shared" si="18"/>
        <v/>
      </c>
      <c r="BC33" s="105"/>
    </row>
    <row r="34" spans="1:55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54">
        <v>124020.86</v>
      </c>
      <c r="P34" s="119"/>
      <c r="Q34" s="52" t="str">
        <f t="shared" si="19"/>
        <v/>
      </c>
      <c r="S34" s="109" t="s">
        <v>78</v>
      </c>
      <c r="T34" s="19">
        <v>28421.635000000002</v>
      </c>
      <c r="U34" s="154">
        <v>31101.468000000008</v>
      </c>
      <c r="V34" s="154">
        <v>27821.58</v>
      </c>
      <c r="W34" s="154">
        <v>30041.770000000019</v>
      </c>
      <c r="X34" s="154">
        <v>29496.788000000015</v>
      </c>
      <c r="Y34" s="154">
        <v>31068.588000000022</v>
      </c>
      <c r="Z34" s="154">
        <v>31963.873999999989</v>
      </c>
      <c r="AA34" s="154">
        <v>36419.877999999997</v>
      </c>
      <c r="AB34" s="154">
        <v>35474.750999999997</v>
      </c>
      <c r="AC34" s="154">
        <v>29960.277999999991</v>
      </c>
      <c r="AD34" s="154">
        <v>34243.893000000018</v>
      </c>
      <c r="AE34" s="154">
        <v>37052.935999999958</v>
      </c>
      <c r="AF34" s="154">
        <v>32003.355000000043</v>
      </c>
      <c r="AG34" s="154">
        <v>33802.413</v>
      </c>
      <c r="AH34" s="119"/>
      <c r="AI34" s="52" t="str">
        <f t="shared" si="20"/>
        <v/>
      </c>
      <c r="AK34" s="198">
        <f t="shared" si="17"/>
        <v>2.1020165625234823</v>
      </c>
      <c r="AL34" s="157">
        <f t="shared" si="17"/>
        <v>1.7740098041642658</v>
      </c>
      <c r="AM34" s="157">
        <f t="shared" si="17"/>
        <v>2.354680177351006</v>
      </c>
      <c r="AN34" s="157">
        <f t="shared" si="17"/>
        <v>1.9712545810595916</v>
      </c>
      <c r="AO34" s="157">
        <f t="shared" si="17"/>
        <v>2.5708010782503732</v>
      </c>
      <c r="AP34" s="157">
        <f t="shared" si="17"/>
        <v>2.691606613908089</v>
      </c>
      <c r="AQ34" s="157">
        <f t="shared" si="17"/>
        <v>2.5245321454200687</v>
      </c>
      <c r="AR34" s="157">
        <f t="shared" si="17"/>
        <v>2.3212555829506831</v>
      </c>
      <c r="AS34" s="157">
        <f t="shared" si="17"/>
        <v>2.4196352167128494</v>
      </c>
      <c r="AT34" s="157">
        <f t="shared" si="17"/>
        <v>2.6077093653063175</v>
      </c>
      <c r="AU34" s="157">
        <f t="shared" si="17"/>
        <v>2.6111078111666934</v>
      </c>
      <c r="AV34" s="157">
        <f t="shared" si="17"/>
        <v>2.7174495870537294</v>
      </c>
      <c r="AW34" s="157">
        <f t="shared" si="17"/>
        <v>2.6468771860293314</v>
      </c>
      <c r="AX34" s="157">
        <f t="shared" si="17"/>
        <v>2.7255425417949852</v>
      </c>
      <c r="AY34" s="157" t="str">
        <f t="shared" si="21"/>
        <v/>
      </c>
      <c r="AZ34" s="52" t="str">
        <f t="shared" si="18"/>
        <v/>
      </c>
      <c r="BC34" s="105"/>
    </row>
    <row r="35" spans="1:55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54">
        <v>119680.52999999997</v>
      </c>
      <c r="P35" s="119"/>
      <c r="Q35" s="52" t="str">
        <f t="shared" si="19"/>
        <v/>
      </c>
      <c r="S35" s="109" t="s">
        <v>79</v>
      </c>
      <c r="T35" s="19">
        <v>32779.412000000004</v>
      </c>
      <c r="U35" s="154">
        <v>32399.374999999993</v>
      </c>
      <c r="V35" s="154">
        <v>32672.658999999996</v>
      </c>
      <c r="W35" s="154">
        <v>33859.816999999988</v>
      </c>
      <c r="X35" s="154">
        <v>36267.96699999999</v>
      </c>
      <c r="Y35" s="154">
        <v>36630.704999999973</v>
      </c>
      <c r="Z35" s="154">
        <v>36275.366999999962</v>
      </c>
      <c r="AA35" s="154">
        <v>35138.28200000005</v>
      </c>
      <c r="AB35" s="154">
        <v>35499.514000000003</v>
      </c>
      <c r="AC35" s="154">
        <v>41925.194999999985</v>
      </c>
      <c r="AD35" s="154">
        <v>39852.698999999964</v>
      </c>
      <c r="AE35" s="154">
        <v>35007.287999999979</v>
      </c>
      <c r="AF35" s="154">
        <v>33825.857000000018</v>
      </c>
      <c r="AG35" s="154">
        <v>33100.169000000002</v>
      </c>
      <c r="AH35" s="119"/>
      <c r="AI35" s="52" t="str">
        <f t="shared" si="20"/>
        <v/>
      </c>
      <c r="AK35" s="198">
        <f t="shared" si="17"/>
        <v>2.5730718413288924</v>
      </c>
      <c r="AL35" s="157">
        <f t="shared" si="17"/>
        <v>2.1152117341675951</v>
      </c>
      <c r="AM35" s="157">
        <f t="shared" si="17"/>
        <v>2.0786182429808124</v>
      </c>
      <c r="AN35" s="157">
        <f t="shared" si="17"/>
        <v>2.2082312689324564</v>
      </c>
      <c r="AO35" s="157">
        <f t="shared" si="17"/>
        <v>2.8364029516511247</v>
      </c>
      <c r="AP35" s="157">
        <f t="shared" si="17"/>
        <v>2.9159914494554884</v>
      </c>
      <c r="AQ35" s="157">
        <f t="shared" si="17"/>
        <v>2.6482236092860245</v>
      </c>
      <c r="AR35" s="157">
        <f t="shared" si="17"/>
        <v>2.4414298807413699</v>
      </c>
      <c r="AS35" s="157">
        <f t="shared" si="17"/>
        <v>2.5776024338708856</v>
      </c>
      <c r="AT35" s="157">
        <f t="shared" si="17"/>
        <v>2.962909422884465</v>
      </c>
      <c r="AU35" s="157">
        <f t="shared" si="17"/>
        <v>2.6702840031607016</v>
      </c>
      <c r="AV35" s="157">
        <f t="shared" si="17"/>
        <v>2.9177581046988688</v>
      </c>
      <c r="AW35" s="157">
        <f t="shared" si="17"/>
        <v>2.6024694558995529</v>
      </c>
      <c r="AX35" s="157">
        <f t="shared" si="17"/>
        <v>2.7657104292569565</v>
      </c>
      <c r="AY35" s="157" t="str">
        <f t="shared" si="21"/>
        <v/>
      </c>
      <c r="AZ35" s="52" t="str">
        <f t="shared" si="18"/>
        <v/>
      </c>
      <c r="BC35" s="105"/>
    </row>
    <row r="36" spans="1:55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54">
        <v>99688.549999999959</v>
      </c>
      <c r="P36" s="119"/>
      <c r="Q36" s="52" t="str">
        <f t="shared" si="19"/>
        <v/>
      </c>
      <c r="S36" s="109" t="s">
        <v>80</v>
      </c>
      <c r="T36" s="19">
        <v>21851.23599999999</v>
      </c>
      <c r="U36" s="154">
        <v>23756.94100000001</v>
      </c>
      <c r="V36" s="154">
        <v>26722.863000000001</v>
      </c>
      <c r="W36" s="154">
        <v>25745.833000000013</v>
      </c>
      <c r="X36" s="154">
        <v>21196.857</v>
      </c>
      <c r="Y36" s="154">
        <v>23742.381999999994</v>
      </c>
      <c r="Z36" s="154">
        <v>27458.442999999999</v>
      </c>
      <c r="AA36" s="154">
        <v>27213.074000000004</v>
      </c>
      <c r="AB36" s="154">
        <v>30488.754000000001</v>
      </c>
      <c r="AC36" s="154">
        <v>28270.806999999997</v>
      </c>
      <c r="AD36" s="154">
        <v>25817.175000000007</v>
      </c>
      <c r="AE36" s="154">
        <v>25658.437000000005</v>
      </c>
      <c r="AF36" s="154">
        <v>28965.705000000002</v>
      </c>
      <c r="AG36" s="154">
        <v>27255.072000000011</v>
      </c>
      <c r="AH36" s="119"/>
      <c r="AI36" s="52" t="str">
        <f t="shared" si="20"/>
        <v/>
      </c>
      <c r="AK36" s="198">
        <f t="shared" si="17"/>
        <v>2.596858038930463</v>
      </c>
      <c r="AL36" s="157">
        <f t="shared" si="17"/>
        <v>2.5390380338304137</v>
      </c>
      <c r="AM36" s="157">
        <f t="shared" si="17"/>
        <v>2.4369051446930676</v>
      </c>
      <c r="AN36" s="157">
        <f t="shared" si="17"/>
        <v>3.0047628823362675</v>
      </c>
      <c r="AO36" s="157">
        <f t="shared" si="17"/>
        <v>2.8217482283915563</v>
      </c>
      <c r="AP36" s="157">
        <f t="shared" si="17"/>
        <v>3.0548593316653818</v>
      </c>
      <c r="AQ36" s="157">
        <f t="shared" si="17"/>
        <v>2.4088946240090925</v>
      </c>
      <c r="AR36" s="157">
        <f t="shared" si="17"/>
        <v>2.4788911781300693</v>
      </c>
      <c r="AS36" s="157">
        <f t="shared" si="17"/>
        <v>2.6460630977752024</v>
      </c>
      <c r="AT36" s="157">
        <f t="shared" si="17"/>
        <v>2.7962553403787336</v>
      </c>
      <c r="AU36" s="157">
        <f t="shared" si="17"/>
        <v>2.8847610738564002</v>
      </c>
      <c r="AV36" s="157">
        <f t="shared" si="17"/>
        <v>2.8576564297455391</v>
      </c>
      <c r="AW36" s="157">
        <f t="shared" si="17"/>
        <v>2.6836987129770478</v>
      </c>
      <c r="AX36" s="157">
        <f t="shared" si="17"/>
        <v>2.7340223124922591</v>
      </c>
      <c r="AY36" s="157" t="str">
        <f t="shared" si="21"/>
        <v/>
      </c>
      <c r="AZ36" s="52" t="str">
        <f t="shared" si="18"/>
        <v/>
      </c>
      <c r="BC36" s="105"/>
    </row>
    <row r="37" spans="1:55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54">
        <v>114259.16999999994</v>
      </c>
      <c r="P37" s="119"/>
      <c r="Q37" s="52" t="str">
        <f t="shared" si="19"/>
        <v/>
      </c>
      <c r="S37" s="109" t="s">
        <v>81</v>
      </c>
      <c r="T37" s="19">
        <v>36869.314999999995</v>
      </c>
      <c r="U37" s="154">
        <v>38144.778000000013</v>
      </c>
      <c r="V37" s="154">
        <v>35747.971000000005</v>
      </c>
      <c r="W37" s="154">
        <v>35405.063999999991</v>
      </c>
      <c r="X37" s="154">
        <v>39468.506000000016</v>
      </c>
      <c r="Y37" s="154">
        <v>36656.012999999941</v>
      </c>
      <c r="Z37" s="154">
        <v>39730.441999999974</v>
      </c>
      <c r="AA37" s="154">
        <v>38905.268000000018</v>
      </c>
      <c r="AB37" s="154">
        <v>37110.972999999998</v>
      </c>
      <c r="AC37" s="154">
        <v>44437.182000000023</v>
      </c>
      <c r="AD37" s="154">
        <v>35516.305999999968</v>
      </c>
      <c r="AE37" s="154">
        <v>38379.319000000003</v>
      </c>
      <c r="AF37" s="154">
        <v>36707.813999999991</v>
      </c>
      <c r="AG37" s="154">
        <v>34548.426999999974</v>
      </c>
      <c r="AH37" s="119"/>
      <c r="AI37" s="52" t="str">
        <f t="shared" si="20"/>
        <v/>
      </c>
      <c r="AK37" s="198">
        <f t="shared" si="17"/>
        <v>2.6609147163514684</v>
      </c>
      <c r="AL37" s="157">
        <f t="shared" si="17"/>
        <v>2.4477706740286518</v>
      </c>
      <c r="AM37" s="157">
        <f t="shared" si="17"/>
        <v>2.1417496349682335</v>
      </c>
      <c r="AN37" s="157">
        <f t="shared" si="17"/>
        <v>2.5106144445623939</v>
      </c>
      <c r="AO37" s="157">
        <f t="shared" si="17"/>
        <v>3.1842521435822113</v>
      </c>
      <c r="AP37" s="157">
        <f t="shared" si="17"/>
        <v>3.3649454435831103</v>
      </c>
      <c r="AQ37" s="157">
        <f t="shared" si="17"/>
        <v>2.7034880868546924</v>
      </c>
      <c r="AR37" s="157">
        <f t="shared" si="17"/>
        <v>2.6358170139749189</v>
      </c>
      <c r="AS37" s="157">
        <f t="shared" si="17"/>
        <v>3.1656773651131371</v>
      </c>
      <c r="AT37" s="157">
        <f t="shared" si="17"/>
        <v>3.2745226936823624</v>
      </c>
      <c r="AU37" s="157">
        <f t="shared" si="17"/>
        <v>2.8372562827357921</v>
      </c>
      <c r="AV37" s="157">
        <f t="shared" si="17"/>
        <v>3.0130879305787333</v>
      </c>
      <c r="AW37" s="157">
        <f t="shared" si="17"/>
        <v>3.0865473679962045</v>
      </c>
      <c r="AX37" s="157">
        <f t="shared" si="17"/>
        <v>3.0236896522178474</v>
      </c>
      <c r="AY37" s="157" t="str">
        <f t="shared" si="21"/>
        <v/>
      </c>
      <c r="AZ37" s="52" t="str">
        <f t="shared" si="18"/>
        <v/>
      </c>
      <c r="BC37" s="105"/>
    </row>
    <row r="38" spans="1:55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54">
        <v>127905.01999999996</v>
      </c>
      <c r="P38" s="119"/>
      <c r="Q38" s="52" t="str">
        <f t="shared" si="19"/>
        <v/>
      </c>
      <c r="S38" s="109" t="s">
        <v>82</v>
      </c>
      <c r="T38" s="19">
        <v>39727.941999999974</v>
      </c>
      <c r="U38" s="154">
        <v>40734.826999999983</v>
      </c>
      <c r="V38" s="154">
        <v>48266.111999999994</v>
      </c>
      <c r="W38" s="154">
        <v>48573.176999999916</v>
      </c>
      <c r="X38" s="154">
        <v>47199.009999999987</v>
      </c>
      <c r="Y38" s="154">
        <v>49361.275999999947</v>
      </c>
      <c r="Z38" s="154">
        <v>45412.628000000033</v>
      </c>
      <c r="AA38" s="154">
        <v>51801.627999999968</v>
      </c>
      <c r="AB38" s="154">
        <v>54582.834000000003</v>
      </c>
      <c r="AC38" s="154">
        <v>54939.106999999975</v>
      </c>
      <c r="AD38" s="154">
        <v>39610.614999999998</v>
      </c>
      <c r="AE38" s="154">
        <v>40227.44400000004</v>
      </c>
      <c r="AF38" s="154">
        <v>41068.910000000025</v>
      </c>
      <c r="AG38" s="154">
        <v>41434.091000000029</v>
      </c>
      <c r="AH38" s="119"/>
      <c r="AI38" s="52" t="str">
        <f t="shared" si="20"/>
        <v/>
      </c>
      <c r="AK38" s="198">
        <f t="shared" si="17"/>
        <v>3.2539314368583776</v>
      </c>
      <c r="AL38" s="157">
        <f t="shared" si="17"/>
        <v>3.1337083285605001</v>
      </c>
      <c r="AM38" s="157">
        <f t="shared" si="17"/>
        <v>2.2562326611474677</v>
      </c>
      <c r="AN38" s="157">
        <f t="shared" si="17"/>
        <v>3.3901116276712977</v>
      </c>
      <c r="AO38" s="157">
        <f t="shared" si="17"/>
        <v>3.3140091652530894</v>
      </c>
      <c r="AP38" s="157">
        <f t="shared" si="17"/>
        <v>3.4292885910740196</v>
      </c>
      <c r="AQ38" s="157">
        <f t="shared" si="17"/>
        <v>3.2799387414257781</v>
      </c>
      <c r="AR38" s="157">
        <f t="shared" si="17"/>
        <v>3.0212068642228891</v>
      </c>
      <c r="AS38" s="157">
        <f t="shared" si="17"/>
        <v>3.2532448061198354</v>
      </c>
      <c r="AT38" s="157">
        <f t="shared" si="17"/>
        <v>3.4008016340950329</v>
      </c>
      <c r="AU38" s="157">
        <f t="shared" si="17"/>
        <v>3.1623807399392989</v>
      </c>
      <c r="AV38" s="157">
        <f t="shared" si="17"/>
        <v>3.1617372629813776</v>
      </c>
      <c r="AW38" s="157">
        <f t="shared" si="17"/>
        <v>3.1696496791985505</v>
      </c>
      <c r="AX38" s="157">
        <f t="shared" si="17"/>
        <v>3.2394421266655553</v>
      </c>
      <c r="AY38" s="157" t="str">
        <f t="shared" si="21"/>
        <v/>
      </c>
      <c r="AZ38" s="52" t="str">
        <f t="shared" si="18"/>
        <v/>
      </c>
      <c r="BC38" s="105"/>
    </row>
    <row r="39" spans="1:55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145941.33000000007</v>
      </c>
      <c r="P39" s="119"/>
      <c r="Q39" s="52" t="str">
        <f t="shared" si="19"/>
        <v/>
      </c>
      <c r="S39" s="109" t="s">
        <v>83</v>
      </c>
      <c r="T39" s="19">
        <v>50334.872000000032</v>
      </c>
      <c r="U39" s="154">
        <v>48986.57900000002</v>
      </c>
      <c r="V39" s="154">
        <v>51362.042000000016</v>
      </c>
      <c r="W39" s="154">
        <v>51289.855999999963</v>
      </c>
      <c r="X39" s="154">
        <v>48284.936000000031</v>
      </c>
      <c r="Y39" s="154">
        <v>53105.856999999989</v>
      </c>
      <c r="Z39" s="154">
        <v>59549.020999999986</v>
      </c>
      <c r="AA39" s="154">
        <v>59908.970000000067</v>
      </c>
      <c r="AB39" s="154">
        <v>53697.078000000001</v>
      </c>
      <c r="AC39" s="154">
        <v>48381.740000000013</v>
      </c>
      <c r="AD39" s="154">
        <v>43825.39899999999</v>
      </c>
      <c r="AE39" s="154">
        <v>46964.612000000016</v>
      </c>
      <c r="AF39" s="154">
        <v>46669.291999999994</v>
      </c>
      <c r="AG39" s="154">
        <v>49016.934000000023</v>
      </c>
      <c r="AH39" s="119"/>
      <c r="AI39" s="52" t="str">
        <f t="shared" si="20"/>
        <v/>
      </c>
      <c r="AK39" s="198">
        <f t="shared" si="17"/>
        <v>3.2414904621629503</v>
      </c>
      <c r="AL39" s="157">
        <f t="shared" si="17"/>
        <v>2.5668080317411479</v>
      </c>
      <c r="AM39" s="157">
        <f t="shared" ref="AM39:AX41" si="22">IF(V39="","",(V39/D39)*10)</f>
        <v>3.1227660965473962</v>
      </c>
      <c r="AN39" s="157">
        <f t="shared" si="22"/>
        <v>3.2923693141074821</v>
      </c>
      <c r="AO39" s="157">
        <f t="shared" si="22"/>
        <v>3.4202920027254784</v>
      </c>
      <c r="AP39" s="157">
        <f t="shared" si="22"/>
        <v>3.4483133730908344</v>
      </c>
      <c r="AQ39" s="157">
        <f t="shared" si="22"/>
        <v>3.0834533940913951</v>
      </c>
      <c r="AR39" s="157">
        <f t="shared" si="22"/>
        <v>2.9683270442133765</v>
      </c>
      <c r="AS39" s="157">
        <f t="shared" si="22"/>
        <v>3.3181225695901304</v>
      </c>
      <c r="AT39" s="157">
        <f t="shared" si="22"/>
        <v>3.2080125021789963</v>
      </c>
      <c r="AU39" s="157">
        <f t="shared" si="22"/>
        <v>3.0872727608300847</v>
      </c>
      <c r="AV39" s="157">
        <f t="shared" si="22"/>
        <v>3.0523879633076105</v>
      </c>
      <c r="AW39" s="157">
        <f t="shared" si="22"/>
        <v>3.1715278243097793</v>
      </c>
      <c r="AX39" s="157">
        <f t="shared" si="22"/>
        <v>3.3586739273926036</v>
      </c>
      <c r="AY39" s="157" t="str">
        <f t="shared" si="21"/>
        <v/>
      </c>
      <c r="AZ39" s="52" t="str">
        <f t="shared" si="18"/>
        <v/>
      </c>
      <c r="BC39" s="105"/>
    </row>
    <row r="40" spans="1:55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90424.969999999899</v>
      </c>
      <c r="P40" s="119"/>
      <c r="Q40" s="52" t="str">
        <f t="shared" si="19"/>
        <v/>
      </c>
      <c r="S40" s="110" t="s">
        <v>84</v>
      </c>
      <c r="T40" s="19">
        <v>35379.044000000002</v>
      </c>
      <c r="U40" s="154">
        <v>37144.067999999992</v>
      </c>
      <c r="V40" s="154">
        <v>37986.12000000001</v>
      </c>
      <c r="W40" s="154">
        <v>33420.183999999987</v>
      </c>
      <c r="X40" s="154">
        <v>33733.983000000022</v>
      </c>
      <c r="Y40" s="154">
        <v>36039.897999999965</v>
      </c>
      <c r="Z40" s="154">
        <v>34055.992000000013</v>
      </c>
      <c r="AA40" s="154">
        <v>36034.477999999988</v>
      </c>
      <c r="AB40" s="154">
        <v>35921.741999999998</v>
      </c>
      <c r="AC40" s="154">
        <v>37043.72399999998</v>
      </c>
      <c r="AD40" s="154">
        <v>32897.341999999997</v>
      </c>
      <c r="AE40" s="154">
        <v>33474.04300000002</v>
      </c>
      <c r="AF40" s="154">
        <v>32438.861000000004</v>
      </c>
      <c r="AG40" s="154">
        <v>27363.053000000014</v>
      </c>
      <c r="AH40" s="119"/>
      <c r="AI40" s="52" t="str">
        <f t="shared" si="20"/>
        <v/>
      </c>
      <c r="AK40" s="198">
        <f t="shared" si="17"/>
        <v>2.3641849315690981</v>
      </c>
      <c r="AL40" s="157">
        <f t="shared" si="17"/>
        <v>2.3331363931299971</v>
      </c>
      <c r="AM40" s="157">
        <f t="shared" si="22"/>
        <v>1.8672394304510065</v>
      </c>
      <c r="AN40" s="157">
        <f t="shared" si="22"/>
        <v>3.0775081161693092</v>
      </c>
      <c r="AO40" s="157">
        <f t="shared" si="22"/>
        <v>3.1734234355002373</v>
      </c>
      <c r="AP40" s="157">
        <f t="shared" si="22"/>
        <v>3.0922544640903604</v>
      </c>
      <c r="AQ40" s="157">
        <f t="shared" si="22"/>
        <v>2.9933333802103839</v>
      </c>
      <c r="AR40" s="157">
        <f t="shared" si="22"/>
        <v>2.4409599211403106</v>
      </c>
      <c r="AS40" s="157">
        <f t="shared" si="22"/>
        <v>3.0553693343062638</v>
      </c>
      <c r="AT40" s="157">
        <f t="shared" si="22"/>
        <v>2.9890526462560034</v>
      </c>
      <c r="AU40" s="157">
        <f t="shared" si="22"/>
        <v>3.0440906927318663</v>
      </c>
      <c r="AV40" s="157">
        <f t="shared" si="22"/>
        <v>2.8814276072156284</v>
      </c>
      <c r="AW40" s="157">
        <f t="shared" si="22"/>
        <v>2.9726921513406346</v>
      </c>
      <c r="AX40" s="157">
        <f t="shared" si="22"/>
        <v>3.0260505477635262</v>
      </c>
      <c r="AY40" s="157" t="str">
        <f t="shared" si="21"/>
        <v/>
      </c>
      <c r="AZ40" s="52" t="str">
        <f t="shared" si="18"/>
        <v/>
      </c>
      <c r="BC40" s="105"/>
    </row>
    <row r="41" spans="1:55" ht="20.100000000000001" customHeight="1" thickBot="1" x14ac:dyDescent="0.3">
      <c r="A41" s="35" t="str">
        <f>A19</f>
        <v>jan-fev</v>
      </c>
      <c r="B41" s="167">
        <f>B29+B30</f>
        <v>174425.06</v>
      </c>
      <c r="C41" s="168">
        <f t="shared" ref="C41:P41" si="23">C29+C30</f>
        <v>208639.09999999995</v>
      </c>
      <c r="D41" s="168">
        <f t="shared" si="23"/>
        <v>253815.14</v>
      </c>
      <c r="E41" s="168">
        <f t="shared" si="23"/>
        <v>269670.31999999989</v>
      </c>
      <c r="F41" s="168">
        <f t="shared" si="23"/>
        <v>211733.81000000003</v>
      </c>
      <c r="G41" s="168">
        <f t="shared" si="23"/>
        <v>190536.37999999995</v>
      </c>
      <c r="H41" s="168">
        <f t="shared" si="23"/>
        <v>208741.00999999989</v>
      </c>
      <c r="I41" s="168">
        <f t="shared" si="23"/>
        <v>198785.39</v>
      </c>
      <c r="J41" s="168">
        <f t="shared" si="23"/>
        <v>272946.64999999997</v>
      </c>
      <c r="K41" s="168">
        <f t="shared" si="23"/>
        <v>231179.26999999984</v>
      </c>
      <c r="L41" s="168">
        <f t="shared" si="23"/>
        <v>205997.06999999995</v>
      </c>
      <c r="M41" s="168">
        <f t="shared" si="23"/>
        <v>217220.1999999999</v>
      </c>
      <c r="N41" s="168">
        <f t="shared" si="23"/>
        <v>205963.49999999994</v>
      </c>
      <c r="O41" s="168">
        <f t="shared" si="23"/>
        <v>204214.66999999998</v>
      </c>
      <c r="P41" s="169">
        <f t="shared" si="23"/>
        <v>209930.72000000003</v>
      </c>
      <c r="Q41" s="61">
        <f t="shared" si="19"/>
        <v>2.7990398535032018E-2</v>
      </c>
      <c r="S41" s="109"/>
      <c r="T41" s="167">
        <f>T29+T30</f>
        <v>48040.244999999981</v>
      </c>
      <c r="U41" s="168">
        <f t="shared" ref="U41:AH41" si="24">U29+U30</f>
        <v>48585.301999999996</v>
      </c>
      <c r="V41" s="168">
        <f t="shared" si="24"/>
        <v>51645.723999999995</v>
      </c>
      <c r="W41" s="168">
        <f t="shared" si="24"/>
        <v>55022.849000000002</v>
      </c>
      <c r="X41" s="168">
        <f t="shared" si="24"/>
        <v>59268.65800000001</v>
      </c>
      <c r="Y41" s="168">
        <f t="shared" si="24"/>
        <v>53639.001999999979</v>
      </c>
      <c r="Z41" s="168">
        <f t="shared" si="24"/>
        <v>56052.54700000002</v>
      </c>
      <c r="AA41" s="168">
        <f t="shared" si="24"/>
        <v>52613.178999999982</v>
      </c>
      <c r="AB41" s="168">
        <f t="shared" si="24"/>
        <v>62943.251000000004</v>
      </c>
      <c r="AC41" s="168">
        <f t="shared" si="24"/>
        <v>63674.419000000016</v>
      </c>
      <c r="AD41" s="168">
        <f t="shared" si="24"/>
        <v>55087.448000000019</v>
      </c>
      <c r="AE41" s="168">
        <f t="shared" si="24"/>
        <v>59933.64800000003</v>
      </c>
      <c r="AF41" s="168">
        <f t="shared" si="24"/>
        <v>58060.357000000033</v>
      </c>
      <c r="AG41" s="168">
        <f t="shared" si="24"/>
        <v>56302.598000000042</v>
      </c>
      <c r="AH41" s="169">
        <f t="shared" si="24"/>
        <v>61916.775000000023</v>
      </c>
      <c r="AI41" s="57">
        <f t="shared" si="20"/>
        <v>9.9714350659271131E-2</v>
      </c>
      <c r="AK41" s="199">
        <f t="shared" si="17"/>
        <v>2.7542054450203417</v>
      </c>
      <c r="AL41" s="173">
        <f t="shared" si="17"/>
        <v>2.3286767437167821</v>
      </c>
      <c r="AM41" s="173">
        <f t="shared" si="22"/>
        <v>2.0347771216484563</v>
      </c>
      <c r="AN41" s="173">
        <f t="shared" si="22"/>
        <v>2.0403746693369897</v>
      </c>
      <c r="AO41" s="173">
        <f t="shared" si="22"/>
        <v>2.799206135288455</v>
      </c>
      <c r="AP41" s="173">
        <f t="shared" si="22"/>
        <v>2.815158029138582</v>
      </c>
      <c r="AQ41" s="173">
        <f t="shared" si="22"/>
        <v>2.6852675954763292</v>
      </c>
      <c r="AR41" s="173">
        <f t="shared" si="22"/>
        <v>2.6467326899627777</v>
      </c>
      <c r="AS41" s="173">
        <f t="shared" si="22"/>
        <v>2.3060642436901135</v>
      </c>
      <c r="AT41" s="173">
        <f t="shared" si="22"/>
        <v>2.7543308273272107</v>
      </c>
      <c r="AU41" s="173">
        <f t="shared" si="22"/>
        <v>2.6741859969173367</v>
      </c>
      <c r="AV41" s="173">
        <f t="shared" si="22"/>
        <v>2.7591194557412275</v>
      </c>
      <c r="AW41" s="173">
        <f t="shared" si="22"/>
        <v>2.8189634085651121</v>
      </c>
      <c r="AX41" s="173">
        <f t="shared" si="22"/>
        <v>2.7570300409857946</v>
      </c>
      <c r="AY41" s="305">
        <f>IF(AH41="","",(AH41/P41)*10)</f>
        <v>2.949390875237317</v>
      </c>
      <c r="AZ41" s="61">
        <f t="shared" si="18"/>
        <v>6.9771033101526339E-2</v>
      </c>
      <c r="BC41" s="105"/>
    </row>
    <row r="42" spans="1:55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O42" si="25">SUM(E29:E31)</f>
        <v>397992.19999999995</v>
      </c>
      <c r="F42" s="154">
        <f t="shared" si="25"/>
        <v>320914.02999999997</v>
      </c>
      <c r="G42" s="154">
        <f t="shared" si="25"/>
        <v>319240.09999999998</v>
      </c>
      <c r="H42" s="154">
        <f t="shared" si="25"/>
        <v>375788.15999999986</v>
      </c>
      <c r="I42" s="154">
        <f t="shared" si="25"/>
        <v>329821.17</v>
      </c>
      <c r="J42" s="154">
        <f t="shared" si="25"/>
        <v>409296.98</v>
      </c>
      <c r="K42" s="154">
        <f t="shared" si="25"/>
        <v>362582.60999999987</v>
      </c>
      <c r="L42" s="154">
        <f t="shared" si="25"/>
        <v>323969.94999999995</v>
      </c>
      <c r="M42" s="154">
        <f t="shared" si="25"/>
        <v>371518.00999999989</v>
      </c>
      <c r="N42" s="154">
        <f t="shared" si="25"/>
        <v>343792.48999999976</v>
      </c>
      <c r="O42" s="154">
        <f t="shared" si="25"/>
        <v>345176.80999999994</v>
      </c>
      <c r="P42" s="154" t="str">
        <f>IF(P31="","",SUM(P29:P31))</f>
        <v/>
      </c>
      <c r="Q42" s="61" t="str">
        <f t="shared" si="19"/>
        <v/>
      </c>
      <c r="S42" s="108" t="s">
        <v>85</v>
      </c>
      <c r="T42" s="19">
        <f>SUM(T29:T31)</f>
        <v>82216.569999999963</v>
      </c>
      <c r="U42" s="154">
        <f>SUM(U29:U31)</f>
        <v>78766.856</v>
      </c>
      <c r="V42" s="154">
        <f>SUM(V29:V31)</f>
        <v>86315.356999999989</v>
      </c>
      <c r="W42" s="154">
        <f t="shared" ref="W42:AG42" si="26">SUM(W29:W31)</f>
        <v>84446.709999999992</v>
      </c>
      <c r="X42" s="154">
        <f t="shared" si="26"/>
        <v>88812.746000000028</v>
      </c>
      <c r="Y42" s="154">
        <f t="shared" si="26"/>
        <v>88470.203999999969</v>
      </c>
      <c r="Z42" s="154">
        <f t="shared" si="26"/>
        <v>91011.791000000027</v>
      </c>
      <c r="AA42" s="154">
        <f t="shared" si="26"/>
        <v>89366.013999999952</v>
      </c>
      <c r="AB42" s="154">
        <f t="shared" si="26"/>
        <v>99643.168000000005</v>
      </c>
      <c r="AC42" s="154">
        <f t="shared" si="26"/>
        <v>99340.117999999988</v>
      </c>
      <c r="AD42" s="154">
        <f t="shared" si="26"/>
        <v>86053.720000000016</v>
      </c>
      <c r="AE42" s="154">
        <f t="shared" si="26"/>
        <v>101509.05600000001</v>
      </c>
      <c r="AF42" s="154">
        <f t="shared" si="26"/>
        <v>96896.077000000048</v>
      </c>
      <c r="AG42" s="154">
        <f t="shared" si="26"/>
        <v>95340.730000000069</v>
      </c>
      <c r="AH42" s="154" t="str">
        <f>IF(AH31="","",SUM(AH29:AH31))</f>
        <v/>
      </c>
      <c r="AI42" s="52" t="str">
        <f t="shared" si="20"/>
        <v/>
      </c>
      <c r="AK42" s="197">
        <f t="shared" si="17"/>
        <v>2.4364590200545351</v>
      </c>
      <c r="AL42" s="156">
        <f t="shared" si="17"/>
        <v>2.3667894900255999</v>
      </c>
      <c r="AM42" s="156">
        <f t="shared" si="17"/>
        <v>1.9850252923809542</v>
      </c>
      <c r="AN42" s="156">
        <f t="shared" si="17"/>
        <v>2.1218182165379122</v>
      </c>
      <c r="AO42" s="156">
        <f t="shared" si="17"/>
        <v>2.7674934000236773</v>
      </c>
      <c r="AP42" s="156">
        <f t="shared" si="17"/>
        <v>2.7712747865947911</v>
      </c>
      <c r="AQ42" s="156">
        <f t="shared" si="17"/>
        <v>2.4218908599994227</v>
      </c>
      <c r="AR42" s="156">
        <f t="shared" si="17"/>
        <v>2.7095293488892769</v>
      </c>
      <c r="AS42" s="156">
        <f t="shared" si="17"/>
        <v>2.4344955587016552</v>
      </c>
      <c r="AT42" s="156">
        <f t="shared" si="17"/>
        <v>2.7397926778672597</v>
      </c>
      <c r="AU42" s="156">
        <f t="shared" si="17"/>
        <v>2.6562253690504329</v>
      </c>
      <c r="AV42" s="156">
        <f t="shared" si="17"/>
        <v>2.7322782009948869</v>
      </c>
      <c r="AW42" s="156">
        <f t="shared" si="17"/>
        <v>2.8184465867768118</v>
      </c>
      <c r="AX42" s="156">
        <f t="shared" si="17"/>
        <v>2.7620838723203938</v>
      </c>
      <c r="AY42" s="303" t="str">
        <f>IF(AH42="","",(AH42/P42)*10)</f>
        <v/>
      </c>
      <c r="AZ42" s="61" t="str">
        <f t="shared" si="18"/>
        <v/>
      </c>
      <c r="BC42" s="105"/>
    </row>
    <row r="43" spans="1:55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O43" si="27">SUM(E32:E34)</f>
        <v>452362.07000000007</v>
      </c>
      <c r="F43" s="154">
        <f t="shared" si="27"/>
        <v>346745.78999999992</v>
      </c>
      <c r="G43" s="154">
        <f t="shared" si="27"/>
        <v>356512.32999999996</v>
      </c>
      <c r="H43" s="154">
        <f t="shared" si="27"/>
        <v>427716.65999999992</v>
      </c>
      <c r="I43" s="154">
        <f t="shared" si="27"/>
        <v>426590.23</v>
      </c>
      <c r="J43" s="154">
        <f t="shared" si="27"/>
        <v>454858.03</v>
      </c>
      <c r="K43" s="154">
        <f t="shared" si="27"/>
        <v>390784.71999999991</v>
      </c>
      <c r="L43" s="154">
        <f t="shared" si="27"/>
        <v>348578.50999999989</v>
      </c>
      <c r="M43" s="154">
        <f t="shared" si="27"/>
        <v>402799.82999999984</v>
      </c>
      <c r="N43" s="154">
        <f t="shared" si="27"/>
        <v>382135.83999999968</v>
      </c>
      <c r="O43" s="154">
        <f t="shared" si="27"/>
        <v>370083.46999999991</v>
      </c>
      <c r="P43" s="154" t="str">
        <f>IF(P34="","",SUM(P32:P34))</f>
        <v/>
      </c>
      <c r="Q43" s="52" t="str">
        <f t="shared" si="19"/>
        <v/>
      </c>
      <c r="S43" s="109" t="s">
        <v>86</v>
      </c>
      <c r="T43" s="19">
        <f>SUM(T32:T34)</f>
        <v>86998.260999999969</v>
      </c>
      <c r="U43" s="154">
        <f>SUM(U32:U34)</f>
        <v>91054.148000000016</v>
      </c>
      <c r="V43" s="154">
        <f>SUM(V32:V34)</f>
        <v>86989.97</v>
      </c>
      <c r="W43" s="154">
        <f t="shared" ref="W43:AG43" si="28">SUM(W32:W34)</f>
        <v>94857.412999999986</v>
      </c>
      <c r="X43" s="154">
        <f t="shared" si="28"/>
        <v>91989.164000000033</v>
      </c>
      <c r="Y43" s="154">
        <f t="shared" si="28"/>
        <v>97881.056000000011</v>
      </c>
      <c r="Z43" s="154">
        <f t="shared" si="28"/>
        <v>97771.116999999969</v>
      </c>
      <c r="AA43" s="154">
        <f t="shared" si="28"/>
        <v>103996.73799999995</v>
      </c>
      <c r="AB43" s="154">
        <f t="shared" si="28"/>
        <v>107258.03199999998</v>
      </c>
      <c r="AC43" s="154">
        <f t="shared" si="28"/>
        <v>100592.079</v>
      </c>
      <c r="AD43" s="154">
        <f t="shared" si="28"/>
        <v>90380.885999999999</v>
      </c>
      <c r="AE43" s="154">
        <f t="shared" si="28"/>
        <v>108425.69100000005</v>
      </c>
      <c r="AF43" s="154">
        <f t="shared" si="28"/>
        <v>101593.97400000006</v>
      </c>
      <c r="AG43" s="154">
        <f t="shared" si="28"/>
        <v>99725.883000000002</v>
      </c>
      <c r="AH43" s="154" t="str">
        <f>IF(AH34="","",SUM(AH32:AH34))</f>
        <v/>
      </c>
      <c r="AI43" s="52" t="str">
        <f t="shared" si="20"/>
        <v/>
      </c>
      <c r="AK43" s="198">
        <f t="shared" si="17"/>
        <v>2.2750732862824821</v>
      </c>
      <c r="AL43" s="157">
        <f t="shared" si="17"/>
        <v>1.9521934010893327</v>
      </c>
      <c r="AM43" s="157">
        <f t="shared" si="17"/>
        <v>2.0898434558003469</v>
      </c>
      <c r="AN43" s="157">
        <f t="shared" si="17"/>
        <v>2.0969356029341712</v>
      </c>
      <c r="AO43" s="157">
        <f t="shared" si="17"/>
        <v>2.6529280715996597</v>
      </c>
      <c r="AP43" s="157">
        <f t="shared" si="17"/>
        <v>2.7455167118623924</v>
      </c>
      <c r="AQ43" s="157">
        <f t="shared" si="17"/>
        <v>2.2858851698692302</v>
      </c>
      <c r="AR43" s="157">
        <f t="shared" si="17"/>
        <v>2.4378602857360319</v>
      </c>
      <c r="AS43" s="157">
        <f t="shared" si="17"/>
        <v>2.3580551496474618</v>
      </c>
      <c r="AT43" s="157">
        <f t="shared" si="17"/>
        <v>2.5741047142273121</v>
      </c>
      <c r="AU43" s="157">
        <f t="shared" si="17"/>
        <v>2.5928415954270969</v>
      </c>
      <c r="AV43" s="157">
        <f t="shared" si="17"/>
        <v>2.6918008133220934</v>
      </c>
      <c r="AW43" s="157">
        <f t="shared" si="17"/>
        <v>2.6585827176011585</v>
      </c>
      <c r="AX43" s="157">
        <f t="shared" si="17"/>
        <v>2.6946862284878605</v>
      </c>
      <c r="AY43" s="303" t="str">
        <f t="shared" ref="AY43:AY45" si="29">IF(AH43="","",(AH43/P43)*10)</f>
        <v/>
      </c>
      <c r="AZ43" s="52" t="str">
        <f>IF(AY43="","",(AY43-AX43)/AX43)</f>
        <v/>
      </c>
      <c r="BC43" s="105"/>
    </row>
    <row r="44" spans="1:55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O44" si="30">SUM(E35:E37)</f>
        <v>380039.47999999986</v>
      </c>
      <c r="F44" s="154">
        <f t="shared" si="30"/>
        <v>326934.71000000002</v>
      </c>
      <c r="G44" s="154">
        <f t="shared" si="30"/>
        <v>312275.05999999988</v>
      </c>
      <c r="H44" s="154">
        <f t="shared" si="30"/>
        <v>397927.66000000009</v>
      </c>
      <c r="I44" s="154">
        <f t="shared" si="30"/>
        <v>401306.53999999992</v>
      </c>
      <c r="J44" s="154">
        <f t="shared" si="30"/>
        <v>370175.25</v>
      </c>
      <c r="K44" s="154">
        <f t="shared" si="30"/>
        <v>378308.29999999981</v>
      </c>
      <c r="L44" s="154">
        <f t="shared" si="30"/>
        <v>363918.54</v>
      </c>
      <c r="M44" s="154">
        <f t="shared" si="30"/>
        <v>337143.84999999986</v>
      </c>
      <c r="N44" s="154">
        <f t="shared" si="30"/>
        <v>356836.42999999993</v>
      </c>
      <c r="O44" s="154">
        <f t="shared" si="30"/>
        <v>333628.24999999988</v>
      </c>
      <c r="P44" s="154"/>
      <c r="Q44" s="52" t="str">
        <f t="shared" si="19"/>
        <v/>
      </c>
      <c r="S44" s="109" t="s">
        <v>87</v>
      </c>
      <c r="T44" s="19">
        <f>SUM(T35:T37)</f>
        <v>91499.962999999989</v>
      </c>
      <c r="U44" s="154">
        <f>SUM(U35:U37)</f>
        <v>94301.094000000012</v>
      </c>
      <c r="V44" s="154">
        <f>SUM(V35:V37)</f>
        <v>95143.493000000002</v>
      </c>
      <c r="W44" s="154">
        <f t="shared" ref="W44:AG44" si="31">SUM(W35:W37)</f>
        <v>95010.713999999993</v>
      </c>
      <c r="X44" s="154">
        <f t="shared" si="31"/>
        <v>96933.330000000016</v>
      </c>
      <c r="Y44" s="154">
        <f t="shared" si="31"/>
        <v>97029.099999999919</v>
      </c>
      <c r="Z44" s="154">
        <f t="shared" si="31"/>
        <v>103464.25199999993</v>
      </c>
      <c r="AA44" s="154">
        <f t="shared" si="31"/>
        <v>101256.62400000007</v>
      </c>
      <c r="AB44" s="154">
        <f t="shared" si="31"/>
        <v>103099.24100000001</v>
      </c>
      <c r="AC44" s="154">
        <f t="shared" si="31"/>
        <v>114633.18400000001</v>
      </c>
      <c r="AD44" s="154">
        <f t="shared" si="31"/>
        <v>101186.17999999993</v>
      </c>
      <c r="AE44" s="154">
        <f t="shared" si="31"/>
        <v>99045.043999999994</v>
      </c>
      <c r="AF44" s="154">
        <f t="shared" si="31"/>
        <v>99499.376000000018</v>
      </c>
      <c r="AG44" s="154">
        <f t="shared" si="31"/>
        <v>94903.667999999976</v>
      </c>
      <c r="AH44" s="154"/>
      <c r="AI44" s="52" t="str">
        <f t="shared" si="20"/>
        <v/>
      </c>
      <c r="AK44" s="198">
        <f t="shared" si="17"/>
        <v>2.613554504687233</v>
      </c>
      <c r="AL44" s="157">
        <f t="shared" si="17"/>
        <v>2.3424497621770386</v>
      </c>
      <c r="AM44" s="157">
        <f t="shared" si="17"/>
        <v>2.1934914163029777</v>
      </c>
      <c r="AN44" s="157">
        <f t="shared" si="17"/>
        <v>2.5000222082189993</v>
      </c>
      <c r="AO44" s="157">
        <f t="shared" si="17"/>
        <v>2.9649140037776966</v>
      </c>
      <c r="AP44" s="157">
        <f t="shared" si="17"/>
        <v>3.1071677642140223</v>
      </c>
      <c r="AQ44" s="157">
        <f t="shared" si="17"/>
        <v>2.6000769084511473</v>
      </c>
      <c r="AR44" s="157">
        <f t="shared" si="17"/>
        <v>2.5231740305054604</v>
      </c>
      <c r="AS44" s="157">
        <f t="shared" si="17"/>
        <v>2.7851467919586739</v>
      </c>
      <c r="AT44" s="157">
        <f t="shared" si="17"/>
        <v>3.0301524973150222</v>
      </c>
      <c r="AU44" s="157">
        <f t="shared" si="17"/>
        <v>2.780462352921067</v>
      </c>
      <c r="AV44" s="157">
        <f t="shared" si="17"/>
        <v>2.9377680773355359</v>
      </c>
      <c r="AW44" s="157">
        <f t="shared" si="17"/>
        <v>2.7883749425472066</v>
      </c>
      <c r="AX44" s="157">
        <f t="shared" si="17"/>
        <v>2.8445932860901317</v>
      </c>
      <c r="AY44" s="303" t="str">
        <f t="shared" si="29"/>
        <v/>
      </c>
      <c r="AZ44" s="52" t="str">
        <f>IF(AY44="","",(AY44-AX44)/AX44)</f>
        <v/>
      </c>
      <c r="BC44" s="105"/>
    </row>
    <row r="45" spans="1:55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O45" si="32">IF(E40="","",SUM(E38:E40))</f>
        <v>407657.96999999974</v>
      </c>
      <c r="F45" s="155">
        <f t="shared" si="32"/>
        <v>389896.20999999979</v>
      </c>
      <c r="G45" s="155">
        <f t="shared" si="32"/>
        <v>414494.53</v>
      </c>
      <c r="H45" s="155">
        <f t="shared" si="32"/>
        <v>445352.96000000014</v>
      </c>
      <c r="I45" s="155">
        <f t="shared" si="32"/>
        <v>520911.64999999973</v>
      </c>
      <c r="J45" s="155">
        <f t="shared" si="32"/>
        <v>447178.6</v>
      </c>
      <c r="K45" s="155">
        <f t="shared" si="32"/>
        <v>436294.14999999967</v>
      </c>
      <c r="L45" s="155">
        <f t="shared" si="32"/>
        <v>375280.25999999972</v>
      </c>
      <c r="M45" s="155">
        <f t="shared" si="32"/>
        <v>397265.69</v>
      </c>
      <c r="N45" s="155">
        <f t="shared" si="32"/>
        <v>385842.90000000014</v>
      </c>
      <c r="O45" s="155">
        <f t="shared" si="32"/>
        <v>364271.31999999995</v>
      </c>
      <c r="P45" s="155"/>
      <c r="Q45" s="55" t="str">
        <f t="shared" si="19"/>
        <v/>
      </c>
      <c r="S45" s="110" t="s">
        <v>88</v>
      </c>
      <c r="T45" s="21">
        <f>SUM(T38:T40)</f>
        <v>125441.85800000001</v>
      </c>
      <c r="U45" s="155">
        <f>SUM(U38:U40)</f>
        <v>126865.47399999999</v>
      </c>
      <c r="V45" s="155">
        <f>IF(V40="","",SUM(V38:V40))</f>
        <v>137614.27400000003</v>
      </c>
      <c r="W45" s="155">
        <f t="shared" ref="W45:AG45" si="33">IF(W40="","",SUM(W38:W40))</f>
        <v>133283.21699999986</v>
      </c>
      <c r="X45" s="155">
        <f t="shared" si="33"/>
        <v>129217.92900000005</v>
      </c>
      <c r="Y45" s="155">
        <f t="shared" si="33"/>
        <v>138507.0309999999</v>
      </c>
      <c r="Z45" s="155">
        <f t="shared" si="33"/>
        <v>139017.64100000003</v>
      </c>
      <c r="AA45" s="155">
        <f t="shared" si="33"/>
        <v>147745.076</v>
      </c>
      <c r="AB45" s="155">
        <f t="shared" si="33"/>
        <v>144201.65400000001</v>
      </c>
      <c r="AC45" s="155">
        <f t="shared" si="33"/>
        <v>140364.57099999997</v>
      </c>
      <c r="AD45" s="155">
        <f t="shared" si="33"/>
        <v>116333.356</v>
      </c>
      <c r="AE45" s="155">
        <f t="shared" si="33"/>
        <v>120666.09900000007</v>
      </c>
      <c r="AF45" s="155">
        <f t="shared" si="33"/>
        <v>120177.06300000002</v>
      </c>
      <c r="AG45" s="155">
        <f t="shared" si="33"/>
        <v>117814.07800000007</v>
      </c>
      <c r="AH45" s="155"/>
      <c r="AI45" s="55" t="str">
        <f t="shared" si="20"/>
        <v/>
      </c>
      <c r="AK45" s="200">
        <f t="shared" ref="AK45:AL45" si="34">(T45/B45)*10</f>
        <v>2.9376034082439215</v>
      </c>
      <c r="AL45" s="158">
        <f t="shared" si="34"/>
        <v>2.642822586054681</v>
      </c>
      <c r="AM45" s="158">
        <f t="shared" ref="AM45:AX45" si="35">IF(V40="","",(V45/D45)*10)</f>
        <v>2.3651800960558829</v>
      </c>
      <c r="AN45" s="158">
        <f t="shared" si="35"/>
        <v>3.2694863539648189</v>
      </c>
      <c r="AO45" s="158">
        <f t="shared" si="35"/>
        <v>3.3141622228130947</v>
      </c>
      <c r="AP45" s="158">
        <f t="shared" si="35"/>
        <v>3.3415888745262787</v>
      </c>
      <c r="AQ45" s="158">
        <f t="shared" si="35"/>
        <v>3.1215160442629593</v>
      </c>
      <c r="AR45" s="158">
        <f t="shared" si="35"/>
        <v>2.8362789736032989</v>
      </c>
      <c r="AS45" s="158">
        <f t="shared" si="35"/>
        <v>3.2246993483140747</v>
      </c>
      <c r="AT45" s="158">
        <f t="shared" si="35"/>
        <v>3.2172003910664415</v>
      </c>
      <c r="AU45" s="158">
        <f t="shared" si="35"/>
        <v>3.0999060808580792</v>
      </c>
      <c r="AV45" s="158">
        <f t="shared" si="35"/>
        <v>3.0374155643795984</v>
      </c>
      <c r="AW45" s="158">
        <f t="shared" si="35"/>
        <v>3.1146630662375796</v>
      </c>
      <c r="AX45" s="158">
        <f t="shared" si="35"/>
        <v>3.2342397419593749</v>
      </c>
      <c r="AY45" s="304" t="str">
        <f t="shared" si="29"/>
        <v/>
      </c>
      <c r="AZ45" s="55" t="str">
        <f>IF(AY45="","",(AY45-AX45)/AX45)</f>
        <v/>
      </c>
      <c r="BC45" s="105"/>
    </row>
    <row r="46" spans="1:55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BC46" s="105"/>
    </row>
    <row r="47" spans="1:55" ht="15.75" thickBot="1" x14ac:dyDescent="0.3">
      <c r="Q47" s="107" t="s">
        <v>1</v>
      </c>
      <c r="AI47" s="289">
        <v>1000</v>
      </c>
      <c r="AZ47" s="289" t="s">
        <v>47</v>
      </c>
      <c r="BC47" s="105"/>
    </row>
    <row r="48" spans="1:55" ht="20.100000000000001" customHeight="1" x14ac:dyDescent="0.25">
      <c r="A48" s="334" t="s">
        <v>15</v>
      </c>
      <c r="B48" s="336" t="s">
        <v>72</v>
      </c>
      <c r="C48" s="330"/>
      <c r="D48" s="330"/>
      <c r="E48" s="330"/>
      <c r="F48" s="330"/>
      <c r="G48" s="330"/>
      <c r="H48" s="330"/>
      <c r="I48" s="330"/>
      <c r="J48" s="330"/>
      <c r="K48" s="330"/>
      <c r="L48" s="330"/>
      <c r="M48" s="330"/>
      <c r="N48" s="330"/>
      <c r="O48" s="330"/>
      <c r="P48" s="331"/>
      <c r="Q48" s="332" t="s">
        <v>152</v>
      </c>
      <c r="S48" s="337" t="s">
        <v>3</v>
      </c>
      <c r="T48" s="329" t="s">
        <v>72</v>
      </c>
      <c r="U48" s="330"/>
      <c r="V48" s="330"/>
      <c r="W48" s="330"/>
      <c r="X48" s="330"/>
      <c r="Y48" s="330"/>
      <c r="Z48" s="330"/>
      <c r="AA48" s="330"/>
      <c r="AB48" s="330"/>
      <c r="AC48" s="330"/>
      <c r="AD48" s="330"/>
      <c r="AE48" s="330"/>
      <c r="AF48" s="330"/>
      <c r="AG48" s="330"/>
      <c r="AH48" s="331"/>
      <c r="AI48" s="332" t="s">
        <v>152</v>
      </c>
      <c r="AK48" s="329" t="s">
        <v>72</v>
      </c>
      <c r="AL48" s="330"/>
      <c r="AM48" s="330"/>
      <c r="AN48" s="330"/>
      <c r="AO48" s="330"/>
      <c r="AP48" s="330"/>
      <c r="AQ48" s="330"/>
      <c r="AR48" s="330"/>
      <c r="AS48" s="330"/>
      <c r="AT48" s="330"/>
      <c r="AU48" s="330"/>
      <c r="AV48" s="330"/>
      <c r="AW48" s="330"/>
      <c r="AX48" s="330"/>
      <c r="AY48" s="331"/>
      <c r="AZ48" s="332" t="str">
        <f>AI48</f>
        <v>D       2024/2023</v>
      </c>
      <c r="BC48" s="105"/>
    </row>
    <row r="49" spans="1:55" ht="20.100000000000001" customHeight="1" thickBot="1" x14ac:dyDescent="0.3">
      <c r="A49" s="335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133">
        <v>2024</v>
      </c>
      <c r="Q49" s="333"/>
      <c r="S49" s="338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33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2017</v>
      </c>
      <c r="AR49" s="135">
        <v>2017</v>
      </c>
      <c r="AS49" s="135">
        <v>2018</v>
      </c>
      <c r="AT49" s="135">
        <v>2019</v>
      </c>
      <c r="AU49" s="135">
        <v>2020</v>
      </c>
      <c r="AV49" s="135">
        <v>2021</v>
      </c>
      <c r="AW49" s="135">
        <v>2022</v>
      </c>
      <c r="AX49" s="135">
        <v>2023</v>
      </c>
      <c r="AY49" s="133">
        <v>2024</v>
      </c>
      <c r="AZ49" s="333"/>
      <c r="BC49" s="105"/>
    </row>
    <row r="50" spans="1:55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0"/>
      <c r="Q50" s="292"/>
      <c r="S50" s="291"/>
      <c r="T50" s="293">
        <v>2010</v>
      </c>
      <c r="U50" s="293">
        <v>2011</v>
      </c>
      <c r="V50" s="293">
        <v>2012</v>
      </c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2"/>
      <c r="BC50" s="105"/>
    </row>
    <row r="51" spans="1:55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204">
        <v>136132.38999999987</v>
      </c>
      <c r="P51" s="112">
        <v>117314.54000000007</v>
      </c>
      <c r="Q51" s="61">
        <f>IF(P51="","",(P51-O51)/O51)</f>
        <v>-0.13823198138223988</v>
      </c>
      <c r="S51" s="109" t="s">
        <v>73</v>
      </c>
      <c r="T51" s="115">
        <v>14178.058999999999</v>
      </c>
      <c r="U51" s="153">
        <v>16344.844999999999</v>
      </c>
      <c r="V51" s="153">
        <v>18481.169000000002</v>
      </c>
      <c r="W51" s="153">
        <v>20000.632999999987</v>
      </c>
      <c r="X51" s="153">
        <v>18045.733999999989</v>
      </c>
      <c r="Y51" s="153">
        <v>19063.57499999999</v>
      </c>
      <c r="Z51" s="153">
        <v>17884.870999999992</v>
      </c>
      <c r="AA51" s="153">
        <v>22256.164000000001</v>
      </c>
      <c r="AB51" s="153">
        <v>22751.996999999999</v>
      </c>
      <c r="AC51" s="153">
        <v>25859.545000000013</v>
      </c>
      <c r="AD51" s="153">
        <v>35304.031000000017</v>
      </c>
      <c r="AE51" s="153">
        <v>29875.058000000012</v>
      </c>
      <c r="AF51" s="153">
        <v>35625.286000000015</v>
      </c>
      <c r="AG51" s="153">
        <v>34983.273000000008</v>
      </c>
      <c r="AH51" s="112">
        <v>34803.604999999981</v>
      </c>
      <c r="AI51" s="61">
        <f>(AH51-AG51)/AG51</f>
        <v>-5.1358259131450311E-3</v>
      </c>
      <c r="AK51" s="197">
        <f t="shared" ref="AK51:AX66" si="36">(T51/B51)*10</f>
        <v>1.8403950095881081</v>
      </c>
      <c r="AL51" s="156">
        <f t="shared" si="36"/>
        <v>2.1615227579625658</v>
      </c>
      <c r="AM51" s="156">
        <f t="shared" si="36"/>
        <v>1.6233752122420044</v>
      </c>
      <c r="AN51" s="156">
        <f t="shared" si="36"/>
        <v>2.1365698136809841</v>
      </c>
      <c r="AO51" s="156">
        <f t="shared" si="36"/>
        <v>1.9118665881821473</v>
      </c>
      <c r="AP51" s="156">
        <f t="shared" si="36"/>
        <v>2.084887683249244</v>
      </c>
      <c r="AQ51" s="156">
        <f t="shared" si="36"/>
        <v>2.5496644283820684</v>
      </c>
      <c r="AR51" s="156">
        <f t="shared" si="36"/>
        <v>2.3022728777371348</v>
      </c>
      <c r="AS51" s="156">
        <f t="shared" si="36"/>
        <v>2.6245023255663726</v>
      </c>
      <c r="AT51" s="156">
        <f t="shared" si="36"/>
        <v>2.5168305052232003</v>
      </c>
      <c r="AU51" s="156">
        <f t="shared" si="36"/>
        <v>2.5770024051709339</v>
      </c>
      <c r="AV51" s="156">
        <f t="shared" si="36"/>
        <v>2.4558880613738214</v>
      </c>
      <c r="AW51" s="156">
        <f t="shared" si="36"/>
        <v>2.7736362714125979</v>
      </c>
      <c r="AX51" s="156">
        <f t="shared" si="36"/>
        <v>2.5697979004115066</v>
      </c>
      <c r="AY51" s="156">
        <f>(AH51/P51)*10</f>
        <v>2.9666915115551711</v>
      </c>
      <c r="AZ51" s="61">
        <f t="shared" ref="AZ51:AZ67" si="37">IF(AY51="","",(AY51-AX51)/AX51)</f>
        <v>0.1544454570066032</v>
      </c>
      <c r="BC51" s="105"/>
    </row>
    <row r="52" spans="1:55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202">
        <v>127037.36999999998</v>
      </c>
      <c r="P52" s="119">
        <v>140039.56999999995</v>
      </c>
      <c r="Q52" s="52">
        <f t="shared" ref="Q52:Q67" si="38">IF(P52="","",(P52-O52)/O52)</f>
        <v>0.10234941104338015</v>
      </c>
      <c r="S52" s="109" t="s">
        <v>74</v>
      </c>
      <c r="T52" s="117">
        <v>14439.179</v>
      </c>
      <c r="U52" s="154">
        <v>17444.693999999992</v>
      </c>
      <c r="V52" s="154">
        <v>20090.994000000017</v>
      </c>
      <c r="W52" s="154">
        <v>22514.599000000009</v>
      </c>
      <c r="X52" s="154">
        <v>22065.344000000008</v>
      </c>
      <c r="Y52" s="154">
        <v>19101.218999999997</v>
      </c>
      <c r="Z52" s="154">
        <v>19254.929999999989</v>
      </c>
      <c r="AA52" s="154">
        <v>22517.317999999988</v>
      </c>
      <c r="AB52" s="154">
        <v>25713.953000000001</v>
      </c>
      <c r="AC52" s="154">
        <v>28323.108</v>
      </c>
      <c r="AD52" s="154">
        <v>28077.08600000001</v>
      </c>
      <c r="AE52" s="154">
        <v>31587.514000000025</v>
      </c>
      <c r="AF52" s="154">
        <v>37504.744000000028</v>
      </c>
      <c r="AG52" s="154">
        <v>37715.522000000012</v>
      </c>
      <c r="AH52" s="119">
        <v>38511.671999999962</v>
      </c>
      <c r="AI52" s="52">
        <f>IF(AH52="","",(AH52-AG52)/AG52)</f>
        <v>2.1109345908030923E-2</v>
      </c>
      <c r="AK52" s="198">
        <f t="shared" si="36"/>
        <v>1.9828769390109828</v>
      </c>
      <c r="AL52" s="157">
        <f t="shared" si="36"/>
        <v>1.9988227993313985</v>
      </c>
      <c r="AM52" s="157">
        <f t="shared" si="36"/>
        <v>1.9749874173279136</v>
      </c>
      <c r="AN52" s="157">
        <f t="shared" si="36"/>
        <v>2.0345965286625685</v>
      </c>
      <c r="AO52" s="157">
        <f t="shared" si="36"/>
        <v>2.0060953800975545</v>
      </c>
      <c r="AP52" s="157">
        <f t="shared" si="36"/>
        <v>2.0568406639230217</v>
      </c>
      <c r="AQ52" s="157">
        <f t="shared" si="36"/>
        <v>2.6533769046368283</v>
      </c>
      <c r="AR52" s="157">
        <f t="shared" si="36"/>
        <v>2.647838667682183</v>
      </c>
      <c r="AS52" s="157">
        <f t="shared" si="36"/>
        <v>2.631341738074287</v>
      </c>
      <c r="AT52" s="157">
        <f t="shared" si="36"/>
        <v>2.536018842558001</v>
      </c>
      <c r="AU52" s="157">
        <f t="shared" si="36"/>
        <v>2.4832292547690611</v>
      </c>
      <c r="AV52" s="157">
        <f t="shared" si="36"/>
        <v>2.5417049850064632</v>
      </c>
      <c r="AW52" s="157">
        <f t="shared" si="36"/>
        <v>2.7055411202134874</v>
      </c>
      <c r="AX52" s="157">
        <f t="shared" si="36"/>
        <v>2.9688525510249479</v>
      </c>
      <c r="AY52" s="157">
        <f>IF(AH52="","",(AH52/P52)*10)</f>
        <v>2.7500564304788977</v>
      </c>
      <c r="AZ52" s="52">
        <f t="shared" si="37"/>
        <v>-7.3697200108679847E-2</v>
      </c>
      <c r="BC52" s="105"/>
    </row>
    <row r="53" spans="1:55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144711.77000000008</v>
      </c>
      <c r="O53" s="202">
        <v>150571.6400000001</v>
      </c>
      <c r="P53" s="119"/>
      <c r="Q53" s="52" t="str">
        <f t="shared" si="38"/>
        <v/>
      </c>
      <c r="S53" s="109" t="s">
        <v>75</v>
      </c>
      <c r="T53" s="117">
        <v>16992.152000000002</v>
      </c>
      <c r="U53" s="154">
        <v>19273.382000000009</v>
      </c>
      <c r="V53" s="154">
        <v>22749.488000000016</v>
      </c>
      <c r="W53" s="154">
        <v>20836.083999999995</v>
      </c>
      <c r="X53" s="154">
        <v>21337.534000000003</v>
      </c>
      <c r="Y53" s="154">
        <v>27425.90399999998</v>
      </c>
      <c r="Z53" s="154">
        <v>21464.642000000003</v>
      </c>
      <c r="AA53" s="154">
        <v>29322.409999999974</v>
      </c>
      <c r="AB53" s="154">
        <v>27877.649000000001</v>
      </c>
      <c r="AC53" s="154">
        <v>26138.823000000029</v>
      </c>
      <c r="AD53" s="154">
        <v>35987.321000000011</v>
      </c>
      <c r="AE53" s="154">
        <v>45543.809999999983</v>
      </c>
      <c r="AF53" s="154">
        <v>41236.967000000041</v>
      </c>
      <c r="AG53" s="154">
        <v>43915.522999999994</v>
      </c>
      <c r="AH53" s="119"/>
      <c r="AI53" s="52" t="str">
        <f t="shared" ref="AI53:AI67" si="39">IF(AH53="","",(AH53-AG53)/AG53)</f>
        <v/>
      </c>
      <c r="AK53" s="198">
        <f t="shared" si="36"/>
        <v>2.0077226683000542</v>
      </c>
      <c r="AL53" s="157">
        <f t="shared" si="36"/>
        <v>1.8315235126543004</v>
      </c>
      <c r="AM53" s="157">
        <f t="shared" si="36"/>
        <v>1.8119557041330736</v>
      </c>
      <c r="AN53" s="157">
        <f t="shared" si="36"/>
        <v>2.0167206334389824</v>
      </c>
      <c r="AO53" s="157">
        <f t="shared" si="36"/>
        <v>1.9826132412987234</v>
      </c>
      <c r="AP53" s="157">
        <f t="shared" si="36"/>
        <v>2.113228319300315</v>
      </c>
      <c r="AQ53" s="157">
        <f t="shared" si="36"/>
        <v>2.602660007755369</v>
      </c>
      <c r="AR53" s="157">
        <f t="shared" si="36"/>
        <v>2.6739934021991134</v>
      </c>
      <c r="AS53" s="157">
        <f t="shared" si="36"/>
        <v>2.617554001228326</v>
      </c>
      <c r="AT53" s="157">
        <f t="shared" si="36"/>
        <v>2.609925131515602</v>
      </c>
      <c r="AU53" s="157">
        <f t="shared" si="36"/>
        <v>2.6161012043466729</v>
      </c>
      <c r="AV53" s="157">
        <f t="shared" si="36"/>
        <v>2.8377757985763976</v>
      </c>
      <c r="AW53" s="157">
        <f t="shared" si="36"/>
        <v>2.8495931602522742</v>
      </c>
      <c r="AX53" s="157">
        <f t="shared" si="36"/>
        <v>2.9165866161781833</v>
      </c>
      <c r="AY53" s="157" t="str">
        <f t="shared" ref="AY53:AY63" si="40">IF(AH53="","",(AH53/P53)*10)</f>
        <v/>
      </c>
      <c r="AZ53" s="52" t="str">
        <f t="shared" si="37"/>
        <v/>
      </c>
      <c r="BC53" s="105"/>
    </row>
    <row r="54" spans="1:55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202">
        <v>125294.90999999999</v>
      </c>
      <c r="P54" s="119"/>
      <c r="Q54" s="52" t="str">
        <f t="shared" si="38"/>
        <v/>
      </c>
      <c r="S54" s="109" t="s">
        <v>76</v>
      </c>
      <c r="T54" s="117">
        <v>16453.240000000009</v>
      </c>
      <c r="U54" s="154">
        <v>17348.706999999995</v>
      </c>
      <c r="V54" s="154">
        <v>21481.076000000001</v>
      </c>
      <c r="W54" s="154">
        <v>23047.187999999995</v>
      </c>
      <c r="X54" s="154">
        <v>22346.683000000005</v>
      </c>
      <c r="Y54" s="154">
        <v>26898.605999999982</v>
      </c>
      <c r="Z54" s="154">
        <v>21576.277000000009</v>
      </c>
      <c r="AA54" s="154">
        <v>21389.478000000017</v>
      </c>
      <c r="AB54" s="154">
        <v>27604.588</v>
      </c>
      <c r="AC54" s="154">
        <v>27317.737999999994</v>
      </c>
      <c r="AD54" s="154">
        <v>32348.051999999996</v>
      </c>
      <c r="AE54" s="154">
        <v>41453.064999999973</v>
      </c>
      <c r="AF54" s="154">
        <v>37368.31299999998</v>
      </c>
      <c r="AG54" s="154">
        <v>37534.006999999991</v>
      </c>
      <c r="AH54" s="119"/>
      <c r="AI54" s="52" t="str">
        <f t="shared" si="39"/>
        <v/>
      </c>
      <c r="AK54" s="198">
        <f t="shared" si="36"/>
        <v>1.9069227134443323</v>
      </c>
      <c r="AL54" s="157">
        <f t="shared" si="36"/>
        <v>1.915464103514757</v>
      </c>
      <c r="AM54" s="157">
        <f t="shared" si="36"/>
        <v>1.8761332001822941</v>
      </c>
      <c r="AN54" s="157">
        <f t="shared" si="36"/>
        <v>1.8126793237794652</v>
      </c>
      <c r="AO54" s="157">
        <f t="shared" si="36"/>
        <v>2.2034024597762674</v>
      </c>
      <c r="AP54" s="157">
        <f t="shared" si="36"/>
        <v>1.9447659298682476</v>
      </c>
      <c r="AQ54" s="157">
        <f t="shared" si="36"/>
        <v>2.43607496637682</v>
      </c>
      <c r="AR54" s="157">
        <f t="shared" si="36"/>
        <v>2.3737374992869791</v>
      </c>
      <c r="AS54" s="157">
        <f t="shared" si="36"/>
        <v>2.3781815706915439</v>
      </c>
      <c r="AT54" s="157">
        <f t="shared" si="36"/>
        <v>2.4789600355286541</v>
      </c>
      <c r="AU54" s="157">
        <f t="shared" si="36"/>
        <v>2.7486232264577093</v>
      </c>
      <c r="AV54" s="157">
        <f t="shared" si="36"/>
        <v>2.7144993314116017</v>
      </c>
      <c r="AW54" s="157">
        <f t="shared" si="36"/>
        <v>2.8724249818937571</v>
      </c>
      <c r="AX54" s="157">
        <f t="shared" si="36"/>
        <v>2.9956529758471429</v>
      </c>
      <c r="AY54" s="157" t="str">
        <f t="shared" si="40"/>
        <v/>
      </c>
      <c r="AZ54" s="52" t="str">
        <f t="shared" si="37"/>
        <v/>
      </c>
      <c r="BC54" s="105"/>
    </row>
    <row r="55" spans="1:55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202">
        <v>152855.53000000003</v>
      </c>
      <c r="P55" s="119"/>
      <c r="Q55" s="52" t="str">
        <f t="shared" si="38"/>
        <v/>
      </c>
      <c r="S55" s="109" t="s">
        <v>77</v>
      </c>
      <c r="T55" s="117">
        <v>18200.404999999999</v>
      </c>
      <c r="U55" s="154">
        <v>20446.271000000008</v>
      </c>
      <c r="V55" s="154">
        <v>22726.202999999998</v>
      </c>
      <c r="W55" s="154">
        <v>24859.089999999986</v>
      </c>
      <c r="X55" s="154">
        <v>23995.31</v>
      </c>
      <c r="Y55" s="154">
        <v>23727.782000000003</v>
      </c>
      <c r="Z55" s="154">
        <v>22966.652000000002</v>
      </c>
      <c r="AA55" s="154">
        <v>30743.068000000036</v>
      </c>
      <c r="AB55" s="154">
        <v>29718.337</v>
      </c>
      <c r="AC55" s="154">
        <v>31960.788000000026</v>
      </c>
      <c r="AD55" s="154">
        <v>29316.248000000011</v>
      </c>
      <c r="AE55" s="154">
        <v>42035.093000000081</v>
      </c>
      <c r="AF55" s="154">
        <v>42292.586000000018</v>
      </c>
      <c r="AG55" s="154">
        <v>46204.419000000024</v>
      </c>
      <c r="AH55" s="119"/>
      <c r="AI55" s="52" t="str">
        <f t="shared" si="39"/>
        <v/>
      </c>
      <c r="AK55" s="198">
        <f t="shared" si="36"/>
        <v>1.7520340711061637</v>
      </c>
      <c r="AL55" s="157">
        <f t="shared" si="36"/>
        <v>1.7517428736684229</v>
      </c>
      <c r="AM55" s="157">
        <f t="shared" si="36"/>
        <v>1.726322321385233</v>
      </c>
      <c r="AN55" s="157">
        <f t="shared" si="36"/>
        <v>2.0015272066699175</v>
      </c>
      <c r="AO55" s="157">
        <f t="shared" si="36"/>
        <v>2.0864842867894087</v>
      </c>
      <c r="AP55" s="157">
        <f t="shared" si="36"/>
        <v>2.3291488172697856</v>
      </c>
      <c r="AQ55" s="157">
        <f t="shared" si="36"/>
        <v>2.331685483786639</v>
      </c>
      <c r="AR55" s="157">
        <f t="shared" si="36"/>
        <v>2.4456093561553693</v>
      </c>
      <c r="AS55" s="157">
        <f t="shared" si="36"/>
        <v>2.5166896261109475</v>
      </c>
      <c r="AT55" s="157">
        <f t="shared" si="36"/>
        <v>2.3149959655163963</v>
      </c>
      <c r="AU55" s="157">
        <f t="shared" si="36"/>
        <v>2.5229270215366979</v>
      </c>
      <c r="AV55" s="157">
        <f t="shared" si="36"/>
        <v>2.6525523763560646</v>
      </c>
      <c r="AW55" s="157">
        <f t="shared" si="36"/>
        <v>2.8703441202536228</v>
      </c>
      <c r="AX55" s="157">
        <f t="shared" si="36"/>
        <v>3.0227508942594365</v>
      </c>
      <c r="AY55" s="157" t="str">
        <f t="shared" si="40"/>
        <v/>
      </c>
      <c r="AZ55" s="52" t="str">
        <f t="shared" si="37"/>
        <v/>
      </c>
      <c r="BC55" s="105"/>
    </row>
    <row r="56" spans="1:55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202">
        <v>179980.49</v>
      </c>
      <c r="P56" s="119"/>
      <c r="Q56" s="52" t="str">
        <f t="shared" si="38"/>
        <v/>
      </c>
      <c r="S56" s="109" t="s">
        <v>78</v>
      </c>
      <c r="T56" s="117">
        <v>17415.862000000005</v>
      </c>
      <c r="U56" s="154">
        <v>20004.232999999982</v>
      </c>
      <c r="V56" s="154">
        <v>23077.424999999992</v>
      </c>
      <c r="W56" s="154">
        <v>20396.612000000005</v>
      </c>
      <c r="X56" s="154">
        <v>22655.134000000016</v>
      </c>
      <c r="Y56" s="154">
        <v>25022.574999999983</v>
      </c>
      <c r="Z56" s="154">
        <v>20750.199000000015</v>
      </c>
      <c r="AA56" s="154">
        <v>28108.851999999995</v>
      </c>
      <c r="AB56" s="154">
        <v>27267.624</v>
      </c>
      <c r="AC56" s="154">
        <v>25611.110000000004</v>
      </c>
      <c r="AD56" s="154">
        <v>32107.317999999985</v>
      </c>
      <c r="AE56" s="154">
        <v>37813.970000000023</v>
      </c>
      <c r="AF56" s="154">
        <v>38238.688000000016</v>
      </c>
      <c r="AG56" s="154">
        <v>52448.969999999972</v>
      </c>
      <c r="AH56" s="119"/>
      <c r="AI56" s="52" t="str">
        <f t="shared" si="39"/>
        <v/>
      </c>
      <c r="AK56" s="198">
        <f t="shared" si="36"/>
        <v>2.1642824699311363</v>
      </c>
      <c r="AL56" s="157">
        <f t="shared" si="36"/>
        <v>1.6258312843389231</v>
      </c>
      <c r="AM56" s="157">
        <f t="shared" si="36"/>
        <v>1.8444156881700937</v>
      </c>
      <c r="AN56" s="157">
        <f t="shared" si="36"/>
        <v>2.2679253964330508</v>
      </c>
      <c r="AO56" s="157">
        <f t="shared" si="36"/>
        <v>1.9775145141985686</v>
      </c>
      <c r="AP56" s="157">
        <f t="shared" si="36"/>
        <v>2.2301042720461464</v>
      </c>
      <c r="AQ56" s="157">
        <f t="shared" si="36"/>
        <v>2.4649217088977964</v>
      </c>
      <c r="AR56" s="157">
        <f t="shared" si="36"/>
        <v>2.2994092133916011</v>
      </c>
      <c r="AS56" s="157">
        <f t="shared" si="36"/>
        <v>2.5374049995421668</v>
      </c>
      <c r="AT56" s="157">
        <f t="shared" si="36"/>
        <v>2.5635245583717103</v>
      </c>
      <c r="AU56" s="157">
        <f t="shared" si="36"/>
        <v>2.3079094660369694</v>
      </c>
      <c r="AV56" s="157">
        <f t="shared" si="36"/>
        <v>2.6287498593130412</v>
      </c>
      <c r="AW56" s="157">
        <f t="shared" si="36"/>
        <v>2.8590970820133683</v>
      </c>
      <c r="AX56" s="157">
        <f t="shared" si="36"/>
        <v>2.9141475278792708</v>
      </c>
      <c r="AY56" s="157" t="str">
        <f t="shared" si="40"/>
        <v/>
      </c>
      <c r="AZ56" s="52" t="str">
        <f t="shared" si="37"/>
        <v/>
      </c>
      <c r="BC56" s="105"/>
    </row>
    <row r="57" spans="1:55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202">
        <v>174520.22</v>
      </c>
      <c r="P57" s="119"/>
      <c r="Q57" s="52" t="str">
        <f t="shared" si="38"/>
        <v/>
      </c>
      <c r="S57" s="109" t="s">
        <v>79</v>
      </c>
      <c r="T57" s="117">
        <v>21585.097000000031</v>
      </c>
      <c r="U57" s="154">
        <v>27388.943999999978</v>
      </c>
      <c r="V57" s="154">
        <v>30041.980000000014</v>
      </c>
      <c r="W57" s="154">
        <v>31158.237999999987</v>
      </c>
      <c r="X57" s="154">
        <v>32854.051000000014</v>
      </c>
      <c r="Y57" s="154">
        <v>32382.404999999973</v>
      </c>
      <c r="Z57" s="154">
        <v>26168.737000000016</v>
      </c>
      <c r="AA57" s="154">
        <v>29583.368000000006</v>
      </c>
      <c r="AB57" s="154">
        <v>33476.61</v>
      </c>
      <c r="AC57" s="154">
        <v>36683.536999999989</v>
      </c>
      <c r="AD57" s="154">
        <v>47305.887999999992</v>
      </c>
      <c r="AE57" s="154">
        <v>47700.946000000025</v>
      </c>
      <c r="AF57" s="154">
        <v>48307.429000000018</v>
      </c>
      <c r="AG57" s="154">
        <v>53463.068999999996</v>
      </c>
      <c r="AH57" s="119"/>
      <c r="AI57" s="52" t="str">
        <f t="shared" si="39"/>
        <v/>
      </c>
      <c r="AK57" s="198">
        <f t="shared" si="36"/>
        <v>1.78028436914874</v>
      </c>
      <c r="AL57" s="157">
        <f t="shared" si="36"/>
        <v>1.8490670998920886</v>
      </c>
      <c r="AM57" s="157">
        <f t="shared" si="36"/>
        <v>2.0713675613226452</v>
      </c>
      <c r="AN57" s="157">
        <f t="shared" si="36"/>
        <v>2.6398668876056313</v>
      </c>
      <c r="AO57" s="157">
        <f t="shared" si="36"/>
        <v>2.1564433770399614</v>
      </c>
      <c r="AP57" s="157">
        <f t="shared" si="36"/>
        <v>2.2613040218962874</v>
      </c>
      <c r="AQ57" s="157">
        <f t="shared" si="36"/>
        <v>2.3003462816760107</v>
      </c>
      <c r="AR57" s="157">
        <f t="shared" si="36"/>
        <v>2.695125703096739</v>
      </c>
      <c r="AS57" s="157">
        <f t="shared" si="36"/>
        <v>2.7967861439132284</v>
      </c>
      <c r="AT57" s="157">
        <f t="shared" si="36"/>
        <v>2.7346902490333531</v>
      </c>
      <c r="AU57" s="157">
        <f t="shared" si="36"/>
        <v>2.5669833050728972</v>
      </c>
      <c r="AV57" s="157">
        <f t="shared" si="36"/>
        <v>2.8743178526367079</v>
      </c>
      <c r="AW57" s="157">
        <f t="shared" si="36"/>
        <v>2.9092003555062247</v>
      </c>
      <c r="AX57" s="157">
        <f t="shared" si="36"/>
        <v>3.063431217311094</v>
      </c>
      <c r="AY57" s="157" t="str">
        <f t="shared" si="40"/>
        <v/>
      </c>
      <c r="AZ57" s="52" t="str">
        <f t="shared" si="37"/>
        <v/>
      </c>
      <c r="BC57" s="105"/>
    </row>
    <row r="58" spans="1:55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202">
        <v>163667.37000000008</v>
      </c>
      <c r="P58" s="119"/>
      <c r="Q58" s="52" t="str">
        <f t="shared" si="38"/>
        <v/>
      </c>
      <c r="S58" s="109" t="s">
        <v>80</v>
      </c>
      <c r="T58" s="117">
        <v>17333.093000000012</v>
      </c>
      <c r="U58" s="154">
        <v>19429.269</v>
      </c>
      <c r="V58" s="154">
        <v>22173.393</v>
      </c>
      <c r="W58" s="154">
        <v>23485.576000000015</v>
      </c>
      <c r="X58" s="154">
        <v>20594.052000000025</v>
      </c>
      <c r="Y58" s="154">
        <v>21320.543000000012</v>
      </c>
      <c r="Z58" s="154">
        <v>22518.471000000009</v>
      </c>
      <c r="AA58" s="154">
        <v>23832.374000000018</v>
      </c>
      <c r="AB58" s="154">
        <v>25445.677</v>
      </c>
      <c r="AC58" s="154">
        <v>24566.240999999998</v>
      </c>
      <c r="AD58" s="154">
        <v>31984.679000000015</v>
      </c>
      <c r="AE58" s="154">
        <v>35298.485999999997</v>
      </c>
      <c r="AF58" s="154">
        <v>41256.031000000025</v>
      </c>
      <c r="AG58" s="154">
        <v>40571.075000000026</v>
      </c>
      <c r="AH58" s="119"/>
      <c r="AI58" s="52" t="str">
        <f t="shared" si="39"/>
        <v/>
      </c>
      <c r="AK58" s="198">
        <f t="shared" si="36"/>
        <v>1.6675286305808483</v>
      </c>
      <c r="AL58" s="157">
        <f t="shared" si="36"/>
        <v>1.5335201199016324</v>
      </c>
      <c r="AM58" s="157">
        <f t="shared" si="36"/>
        <v>1.7218122402971472</v>
      </c>
      <c r="AN58" s="157">
        <f t="shared" si="36"/>
        <v>2.1904030522566904</v>
      </c>
      <c r="AO58" s="157">
        <f t="shared" si="36"/>
        <v>2.2098559498187784</v>
      </c>
      <c r="AP58" s="157">
        <f t="shared" si="36"/>
        <v>1.9543144793232015</v>
      </c>
      <c r="AQ58" s="157">
        <f t="shared" si="36"/>
        <v>2.3412179443459293</v>
      </c>
      <c r="AR58" s="157">
        <f t="shared" si="36"/>
        <v>2.250318511572504</v>
      </c>
      <c r="AS58" s="157">
        <f t="shared" si="36"/>
        <v>2.5225098647387783</v>
      </c>
      <c r="AT58" s="157">
        <f t="shared" si="36"/>
        <v>2.5830822495328061</v>
      </c>
      <c r="AU58" s="157">
        <f t="shared" si="36"/>
        <v>2.554902722610267</v>
      </c>
      <c r="AV58" s="157">
        <f t="shared" si="36"/>
        <v>2.4572668535012139</v>
      </c>
      <c r="AW58" s="157">
        <f t="shared" si="36"/>
        <v>2.8936638936443257</v>
      </c>
      <c r="AX58" s="157">
        <f t="shared" si="36"/>
        <v>2.478873766957947</v>
      </c>
      <c r="AY58" s="157" t="str">
        <f t="shared" si="40"/>
        <v/>
      </c>
      <c r="AZ58" s="52" t="str">
        <f t="shared" si="37"/>
        <v/>
      </c>
      <c r="BC58" s="105"/>
    </row>
    <row r="59" spans="1:55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202">
        <v>150553.20000000001</v>
      </c>
      <c r="P59" s="119"/>
      <c r="Q59" s="52" t="str">
        <f t="shared" si="38"/>
        <v/>
      </c>
      <c r="S59" s="109" t="s">
        <v>81</v>
      </c>
      <c r="T59" s="117">
        <v>27788.44999999999</v>
      </c>
      <c r="U59" s="154">
        <v>28869.683000000026</v>
      </c>
      <c r="V59" s="154">
        <v>26669.555999999982</v>
      </c>
      <c r="W59" s="154">
        <v>36191.052999999971</v>
      </c>
      <c r="X59" s="154">
        <v>36827.313000000016</v>
      </c>
      <c r="Y59" s="154">
        <v>34137.561000000023</v>
      </c>
      <c r="Z59" s="154">
        <v>30078.559999999987</v>
      </c>
      <c r="AA59" s="154">
        <v>32961.33</v>
      </c>
      <c r="AB59" s="154">
        <v>30391.468000000001</v>
      </c>
      <c r="AC59" s="154">
        <v>34622.571999999993</v>
      </c>
      <c r="AD59" s="154">
        <v>49065.408999999992</v>
      </c>
      <c r="AE59" s="154">
        <v>50534.001999999964</v>
      </c>
      <c r="AF59" s="154">
        <v>54674.304000000055</v>
      </c>
      <c r="AG59" s="154">
        <v>44655.214999999997</v>
      </c>
      <c r="AH59" s="119"/>
      <c r="AI59" s="52" t="str">
        <f t="shared" si="39"/>
        <v/>
      </c>
      <c r="AK59" s="198">
        <f t="shared" si="36"/>
        <v>2.0176378539558204</v>
      </c>
      <c r="AL59" s="157">
        <f t="shared" si="36"/>
        <v>2.1322284964573752</v>
      </c>
      <c r="AM59" s="157">
        <f t="shared" si="36"/>
        <v>2.0698124355501131</v>
      </c>
      <c r="AN59" s="157">
        <f t="shared" si="36"/>
        <v>2.4195441735474672</v>
      </c>
      <c r="AO59" s="157">
        <f t="shared" si="36"/>
        <v>2.2147954439362096</v>
      </c>
      <c r="AP59" s="157">
        <f t="shared" si="36"/>
        <v>2.4385642559372496</v>
      </c>
      <c r="AQ59" s="157">
        <f t="shared" si="36"/>
        <v>2.6162790798815738</v>
      </c>
      <c r="AR59" s="157">
        <f t="shared" si="36"/>
        <v>2.741714467283753</v>
      </c>
      <c r="AS59" s="157">
        <f t="shared" si="36"/>
        <v>2.9662199105238427</v>
      </c>
      <c r="AT59" s="157">
        <f t="shared" si="36"/>
        <v>2.6555324622013563</v>
      </c>
      <c r="AU59" s="157">
        <f t="shared" si="36"/>
        <v>2.786435485029668</v>
      </c>
      <c r="AV59" s="157">
        <f t="shared" si="36"/>
        <v>3.3033356079417873</v>
      </c>
      <c r="AW59" s="157">
        <f t="shared" si="36"/>
        <v>2.9680519543547716</v>
      </c>
      <c r="AX59" s="157">
        <f t="shared" si="36"/>
        <v>2.966075447084485</v>
      </c>
      <c r="AY59" s="157" t="str">
        <f t="shared" si="40"/>
        <v/>
      </c>
      <c r="AZ59" s="52" t="str">
        <f t="shared" si="37"/>
        <v/>
      </c>
      <c r="BC59" s="105"/>
    </row>
    <row r="60" spans="1:55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202">
        <v>155216.38999999987</v>
      </c>
      <c r="P60" s="119"/>
      <c r="Q60" s="52" t="str">
        <f t="shared" si="38"/>
        <v/>
      </c>
      <c r="S60" s="109" t="s">
        <v>82</v>
      </c>
      <c r="T60" s="117">
        <v>22777.257000000005</v>
      </c>
      <c r="U60" s="154">
        <v>31524.350999999995</v>
      </c>
      <c r="V60" s="154">
        <v>36803.372000000003</v>
      </c>
      <c r="W60" s="154">
        <v>39015.558000000005</v>
      </c>
      <c r="X60" s="154">
        <v>41900.000000000029</v>
      </c>
      <c r="Y60" s="154">
        <v>32669.316000000006</v>
      </c>
      <c r="Z60" s="154">
        <v>30619.310999999994</v>
      </c>
      <c r="AA60" s="154">
        <v>36041.668000000012</v>
      </c>
      <c r="AB60" s="154">
        <v>37442.144</v>
      </c>
      <c r="AC60" s="154">
        <v>42329.99000000002</v>
      </c>
      <c r="AD60" s="154">
        <v>56468.258000000016</v>
      </c>
      <c r="AE60" s="154">
        <v>50409.224999999999</v>
      </c>
      <c r="AF60" s="154">
        <v>53916.488000000005</v>
      </c>
      <c r="AG60" s="154">
        <v>47708.903999999886</v>
      </c>
      <c r="AH60" s="119"/>
      <c r="AI60" s="52" t="str">
        <f t="shared" si="39"/>
        <v/>
      </c>
      <c r="AK60" s="198">
        <f t="shared" si="36"/>
        <v>2.3647140718469641</v>
      </c>
      <c r="AL60" s="157">
        <f t="shared" si="36"/>
        <v>2.2614935016861302</v>
      </c>
      <c r="AM60" s="157">
        <f t="shared" si="36"/>
        <v>2.5580688905462297</v>
      </c>
      <c r="AN60" s="157">
        <f t="shared" si="36"/>
        <v>2.3603331049966276</v>
      </c>
      <c r="AO60" s="157">
        <f t="shared" si="36"/>
        <v>2.5709811698639262</v>
      </c>
      <c r="AP60" s="157">
        <f t="shared" si="36"/>
        <v>2.426905203187177</v>
      </c>
      <c r="AQ60" s="157">
        <f t="shared" si="36"/>
        <v>2.7569178405590455</v>
      </c>
      <c r="AR60" s="157">
        <f t="shared" si="36"/>
        <v>2.568696662723287</v>
      </c>
      <c r="AS60" s="157">
        <f t="shared" si="36"/>
        <v>2.9967018158701015</v>
      </c>
      <c r="AT60" s="157">
        <f t="shared" si="36"/>
        <v>2.6446157846551293</v>
      </c>
      <c r="AU60" s="157">
        <f t="shared" si="36"/>
        <v>2.8633281235413843</v>
      </c>
      <c r="AV60" s="157">
        <f t="shared" si="36"/>
        <v>3.0177047586960484</v>
      </c>
      <c r="AW60" s="157">
        <f t="shared" si="36"/>
        <v>3.1907721970477527</v>
      </c>
      <c r="AX60" s="157">
        <f t="shared" si="36"/>
        <v>3.0737027191522701</v>
      </c>
      <c r="AY60" s="157" t="str">
        <f t="shared" si="40"/>
        <v/>
      </c>
      <c r="AZ60" s="52" t="str">
        <f t="shared" si="37"/>
        <v/>
      </c>
      <c r="BC60" s="105"/>
    </row>
    <row r="61" spans="1:55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149881.68000000002</v>
      </c>
      <c r="P61" s="119"/>
      <c r="Q61" s="52" t="str">
        <f t="shared" si="38"/>
        <v/>
      </c>
      <c r="S61" s="109" t="s">
        <v>83</v>
      </c>
      <c r="T61" s="117">
        <v>25464.052000000007</v>
      </c>
      <c r="U61" s="154">
        <v>29523.48000000001</v>
      </c>
      <c r="V61" s="154">
        <v>31498.723000000002</v>
      </c>
      <c r="W61" s="154">
        <v>30997.326000000052</v>
      </c>
      <c r="X61" s="154">
        <v>32940.034999999967</v>
      </c>
      <c r="Y61" s="154">
        <v>29831.125000000007</v>
      </c>
      <c r="Z61" s="154">
        <v>34519.751000000018</v>
      </c>
      <c r="AA61" s="154">
        <v>30903.571</v>
      </c>
      <c r="AB61" s="154">
        <v>32156.462</v>
      </c>
      <c r="AC61" s="154">
        <v>33336.43499999999</v>
      </c>
      <c r="AD61" s="154">
        <v>49473.65399999998</v>
      </c>
      <c r="AE61" s="154">
        <v>50897.267000000043</v>
      </c>
      <c r="AF61" s="154">
        <v>57319.255000000048</v>
      </c>
      <c r="AG61" s="154">
        <v>44966.515999999938</v>
      </c>
      <c r="AH61" s="119"/>
      <c r="AI61" s="52" t="str">
        <f t="shared" si="39"/>
        <v/>
      </c>
      <c r="AK61" s="198">
        <f t="shared" si="36"/>
        <v>1.9784200067392308</v>
      </c>
      <c r="AL61" s="157">
        <f t="shared" si="36"/>
        <v>1.9672226836151285</v>
      </c>
      <c r="AM61" s="157">
        <f t="shared" ref="AM61:AX63" si="41">IF(V61="","",(V61/D61)*10)</f>
        <v>2.1967931517532344</v>
      </c>
      <c r="AN61" s="157">
        <f t="shared" si="41"/>
        <v>2.3729260081576027</v>
      </c>
      <c r="AO61" s="157">
        <f t="shared" si="41"/>
        <v>2.4758168420606395</v>
      </c>
      <c r="AP61" s="157">
        <f t="shared" si="41"/>
        <v>2.4958910965727048</v>
      </c>
      <c r="AQ61" s="157">
        <f t="shared" si="41"/>
        <v>2.8239750172941114</v>
      </c>
      <c r="AR61" s="157">
        <f t="shared" si="41"/>
        <v>2.95999563618712</v>
      </c>
      <c r="AS61" s="157">
        <f t="shared" si="41"/>
        <v>2.8613877922934243</v>
      </c>
      <c r="AT61" s="157">
        <f t="shared" si="41"/>
        <v>2.7146381384743794</v>
      </c>
      <c r="AU61" s="157">
        <f t="shared" si="41"/>
        <v>2.7936391721613445</v>
      </c>
      <c r="AV61" s="157">
        <f t="shared" si="41"/>
        <v>3.094595117974555</v>
      </c>
      <c r="AW61" s="157">
        <f t="shared" si="41"/>
        <v>2.9794973919702468</v>
      </c>
      <c r="AX61" s="157">
        <f t="shared" si="41"/>
        <v>3.0001342392212265</v>
      </c>
      <c r="AY61" s="157" t="str">
        <f t="shared" si="40"/>
        <v/>
      </c>
      <c r="AZ61" s="52" t="str">
        <f t="shared" si="37"/>
        <v/>
      </c>
      <c r="BC61" s="105"/>
    </row>
    <row r="62" spans="1:55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110540.24000000008</v>
      </c>
      <c r="P62" s="123"/>
      <c r="Q62" s="52" t="str">
        <f t="shared" si="38"/>
        <v/>
      </c>
      <c r="S62" s="110" t="s">
        <v>84</v>
      </c>
      <c r="T62" s="196">
        <v>15596.707000000013</v>
      </c>
      <c r="U62" s="155">
        <v>18332.828999999987</v>
      </c>
      <c r="V62" s="155">
        <v>21648.361999999994</v>
      </c>
      <c r="W62" s="155">
        <v>20693.550999999999</v>
      </c>
      <c r="X62" s="155">
        <v>23770.443999999989</v>
      </c>
      <c r="Y62" s="155">
        <v>22065.902999999984</v>
      </c>
      <c r="Z62" s="155">
        <v>24906.423000000003</v>
      </c>
      <c r="AA62" s="155">
        <v>28016.947000000004</v>
      </c>
      <c r="AB62" s="155">
        <v>26292.933000000001</v>
      </c>
      <c r="AC62" s="155">
        <v>27722.498999999978</v>
      </c>
      <c r="AD62" s="155">
        <v>34797.590000000011</v>
      </c>
      <c r="AE62" s="155">
        <v>34642.825000000055</v>
      </c>
      <c r="AF62" s="155">
        <v>33056.706999999988</v>
      </c>
      <c r="AG62" s="155">
        <v>35903.50100000004</v>
      </c>
      <c r="AH62" s="123"/>
      <c r="AI62" s="52" t="str">
        <f t="shared" si="39"/>
        <v/>
      </c>
      <c r="AK62" s="198">
        <f t="shared" si="36"/>
        <v>2.0408556968710365</v>
      </c>
      <c r="AL62" s="157">
        <f t="shared" si="36"/>
        <v>1.8586959199657298</v>
      </c>
      <c r="AM62" s="157">
        <f t="shared" si="41"/>
        <v>2.3103681372605527</v>
      </c>
      <c r="AN62" s="157">
        <f t="shared" si="41"/>
        <v>2.494909882777443</v>
      </c>
      <c r="AO62" s="157">
        <f t="shared" si="41"/>
        <v>2.357121537342076</v>
      </c>
      <c r="AP62" s="157">
        <f t="shared" si="41"/>
        <v>2.6659387435479127</v>
      </c>
      <c r="AQ62" s="157">
        <f t="shared" si="41"/>
        <v>3.190162257970441</v>
      </c>
      <c r="AR62" s="157">
        <f t="shared" si="41"/>
        <v>3.0157583548138938</v>
      </c>
      <c r="AS62" s="157">
        <f t="shared" si="41"/>
        <v>3.3894753383554024</v>
      </c>
      <c r="AT62" s="157">
        <f t="shared" si="41"/>
        <v>3.080067195408315</v>
      </c>
      <c r="AU62" s="157">
        <f t="shared" si="41"/>
        <v>2.920769071613742</v>
      </c>
      <c r="AV62" s="157">
        <f t="shared" si="41"/>
        <v>2.7992960150697193</v>
      </c>
      <c r="AW62" s="157">
        <f t="shared" si="41"/>
        <v>3.0658930312246784</v>
      </c>
      <c r="AX62" s="157">
        <f t="shared" si="41"/>
        <v>3.2480028087509143</v>
      </c>
      <c r="AY62" s="157" t="str">
        <f t="shared" si="40"/>
        <v/>
      </c>
      <c r="AZ62" s="52" t="str">
        <f t="shared" si="37"/>
        <v/>
      </c>
      <c r="BC62" s="105"/>
    </row>
    <row r="63" spans="1:55" ht="20.100000000000001" customHeight="1" thickBot="1" x14ac:dyDescent="0.3">
      <c r="A63" s="35" t="str">
        <f>A19</f>
        <v>jan-fev</v>
      </c>
      <c r="B63" s="167">
        <f>B51+B52</f>
        <v>149857.47000000003</v>
      </c>
      <c r="C63" s="168">
        <f t="shared" ref="C63:P63" si="42">C51+C52</f>
        <v>162892.11000000002</v>
      </c>
      <c r="D63" s="168">
        <f t="shared" si="42"/>
        <v>215571.30000000005</v>
      </c>
      <c r="E63" s="168">
        <f t="shared" si="42"/>
        <v>204269.73999999993</v>
      </c>
      <c r="F63" s="168">
        <f t="shared" si="42"/>
        <v>204379.53999999986</v>
      </c>
      <c r="G63" s="168">
        <f t="shared" si="42"/>
        <v>184303.72999999998</v>
      </c>
      <c r="H63" s="168">
        <f t="shared" si="42"/>
        <v>142713.62000000005</v>
      </c>
      <c r="I63" s="168">
        <f t="shared" si="42"/>
        <v>181710.77000000002</v>
      </c>
      <c r="J63" s="168">
        <f t="shared" si="42"/>
        <v>184412.54</v>
      </c>
      <c r="K63" s="168">
        <f t="shared" si="42"/>
        <v>214429.81999999983</v>
      </c>
      <c r="L63" s="168">
        <f t="shared" si="42"/>
        <v>250063.33000000013</v>
      </c>
      <c r="M63" s="168">
        <f t="shared" si="42"/>
        <v>245923.52999999991</v>
      </c>
      <c r="N63" s="168">
        <f t="shared" si="42"/>
        <v>267064.49999999977</v>
      </c>
      <c r="O63" s="168">
        <f t="shared" si="42"/>
        <v>263169.75999999983</v>
      </c>
      <c r="P63" s="169">
        <f t="shared" si="42"/>
        <v>257354.11000000002</v>
      </c>
      <c r="Q63" s="61">
        <f t="shared" si="38"/>
        <v>-2.2098473624020568E-2</v>
      </c>
      <c r="S63" s="109"/>
      <c r="T63" s="167">
        <f>T51+T52</f>
        <v>28617.237999999998</v>
      </c>
      <c r="U63" s="168">
        <f t="shared" ref="U63:AH63" si="43">U51+U52</f>
        <v>33789.53899999999</v>
      </c>
      <c r="V63" s="168">
        <f t="shared" si="43"/>
        <v>38572.163000000015</v>
      </c>
      <c r="W63" s="168">
        <f t="shared" si="43"/>
        <v>42515.231999999996</v>
      </c>
      <c r="X63" s="168">
        <f t="shared" si="43"/>
        <v>40111.077999999994</v>
      </c>
      <c r="Y63" s="168">
        <f t="shared" si="43"/>
        <v>38164.793999999987</v>
      </c>
      <c r="Z63" s="168">
        <f t="shared" si="43"/>
        <v>37139.800999999978</v>
      </c>
      <c r="AA63" s="168">
        <f t="shared" si="43"/>
        <v>44773.481999999989</v>
      </c>
      <c r="AB63" s="168">
        <f t="shared" si="43"/>
        <v>48465.95</v>
      </c>
      <c r="AC63" s="168">
        <f t="shared" si="43"/>
        <v>54182.653000000013</v>
      </c>
      <c r="AD63" s="168">
        <f t="shared" si="43"/>
        <v>63381.117000000027</v>
      </c>
      <c r="AE63" s="168">
        <f t="shared" si="43"/>
        <v>61462.572000000036</v>
      </c>
      <c r="AF63" s="168">
        <f t="shared" si="43"/>
        <v>73130.030000000042</v>
      </c>
      <c r="AG63" s="168">
        <f t="shared" si="43"/>
        <v>72698.795000000013</v>
      </c>
      <c r="AH63" s="169">
        <f t="shared" si="43"/>
        <v>73315.276999999944</v>
      </c>
      <c r="AI63" s="57">
        <f t="shared" si="39"/>
        <v>8.4799479826306711E-3</v>
      </c>
      <c r="AK63" s="199">
        <f t="shared" si="36"/>
        <v>1.9096303974703424</v>
      </c>
      <c r="AL63" s="173">
        <f t="shared" si="36"/>
        <v>2.0743508694190274</v>
      </c>
      <c r="AM63" s="173">
        <f t="shared" si="41"/>
        <v>1.7892995496153712</v>
      </c>
      <c r="AN63" s="173">
        <f t="shared" si="41"/>
        <v>2.0813279539103546</v>
      </c>
      <c r="AO63" s="173">
        <f t="shared" si="41"/>
        <v>1.9625779566780521</v>
      </c>
      <c r="AP63" s="173">
        <f t="shared" si="41"/>
        <v>2.0707553775498733</v>
      </c>
      <c r="AQ63" s="173">
        <f t="shared" si="41"/>
        <v>2.6024005977845679</v>
      </c>
      <c r="AR63" s="173">
        <f t="shared" si="41"/>
        <v>2.4639971532782559</v>
      </c>
      <c r="AS63" s="173">
        <f t="shared" si="41"/>
        <v>2.6281265905236162</v>
      </c>
      <c r="AT63" s="173">
        <f t="shared" si="41"/>
        <v>2.5268245340130422</v>
      </c>
      <c r="AU63" s="173">
        <f t="shared" si="41"/>
        <v>2.5346026144657037</v>
      </c>
      <c r="AV63" s="173">
        <f t="shared" si="41"/>
        <v>2.4992554392822868</v>
      </c>
      <c r="AW63" s="173">
        <f t="shared" si="41"/>
        <v>2.7382909372080566</v>
      </c>
      <c r="AX63" s="173">
        <f t="shared" si="41"/>
        <v>2.7624296575716016</v>
      </c>
      <c r="AY63" s="173">
        <f t="shared" si="40"/>
        <v>2.8488092535223135</v>
      </c>
      <c r="AZ63" s="61">
        <f t="shared" si="37"/>
        <v>3.1269428241892862E-2</v>
      </c>
      <c r="BC63" s="105"/>
    </row>
    <row r="64" spans="1:55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O64" si="44">SUM(E51:E53)</f>
        <v>307586.39999999991</v>
      </c>
      <c r="F64" s="154">
        <f t="shared" si="44"/>
        <v>312002.81999999983</v>
      </c>
      <c r="G64" s="154">
        <f t="shared" si="44"/>
        <v>314085.74999999994</v>
      </c>
      <c r="H64" s="154">
        <f t="shared" si="44"/>
        <v>225185.55999999994</v>
      </c>
      <c r="I64" s="154">
        <f t="shared" si="44"/>
        <v>291368.51999999996</v>
      </c>
      <c r="J64" s="154">
        <f t="shared" si="44"/>
        <v>290915.21000000002</v>
      </c>
      <c r="K64" s="154">
        <f t="shared" si="44"/>
        <v>314581.43999999971</v>
      </c>
      <c r="L64" s="154">
        <f t="shared" si="44"/>
        <v>387624.22000000009</v>
      </c>
      <c r="M64" s="154">
        <f t="shared" si="44"/>
        <v>406414.74999999977</v>
      </c>
      <c r="N64" s="154">
        <f t="shared" si="44"/>
        <v>411776.26999999984</v>
      </c>
      <c r="O64" s="154">
        <f t="shared" si="44"/>
        <v>413741.39999999991</v>
      </c>
      <c r="P64" s="154" t="str">
        <f>IF(P53="","",SUM(P51:P53))</f>
        <v/>
      </c>
      <c r="Q64" s="61" t="str">
        <f t="shared" si="38"/>
        <v/>
      </c>
      <c r="S64" s="108" t="s">
        <v>85</v>
      </c>
      <c r="T64" s="117">
        <f>SUM(T51:T53)</f>
        <v>45609.39</v>
      </c>
      <c r="U64" s="154">
        <f>SUM(U51:U53)</f>
        <v>53062.921000000002</v>
      </c>
      <c r="V64" s="154">
        <f>SUM(V51:V53)</f>
        <v>61321.651000000027</v>
      </c>
      <c r="W64" s="154">
        <f>SUM(W51:W53)</f>
        <v>63351.315999999992</v>
      </c>
      <c r="X64" s="154">
        <f t="shared" ref="X64:AG64" si="45">SUM(X51:X53)</f>
        <v>61448.611999999994</v>
      </c>
      <c r="Y64" s="154">
        <f t="shared" si="45"/>
        <v>65590.697999999975</v>
      </c>
      <c r="Z64" s="154">
        <f t="shared" si="45"/>
        <v>58604.442999999985</v>
      </c>
      <c r="AA64" s="154">
        <f t="shared" si="45"/>
        <v>74095.891999999963</v>
      </c>
      <c r="AB64" s="154">
        <f t="shared" si="45"/>
        <v>76343.599000000002</v>
      </c>
      <c r="AC64" s="154">
        <f t="shared" si="45"/>
        <v>80321.476000000039</v>
      </c>
      <c r="AD64" s="154">
        <f t="shared" si="45"/>
        <v>99368.438000000038</v>
      </c>
      <c r="AE64" s="154">
        <f t="shared" si="45"/>
        <v>107006.38200000001</v>
      </c>
      <c r="AF64" s="154">
        <f t="shared" si="45"/>
        <v>114366.99700000009</v>
      </c>
      <c r="AG64" s="154">
        <f t="shared" si="45"/>
        <v>116614.318</v>
      </c>
      <c r="AH64" s="119" t="str">
        <f>IF(AH53="","",SUM(AH51:AH53))</f>
        <v/>
      </c>
      <c r="AI64" s="52" t="str">
        <f t="shared" si="39"/>
        <v/>
      </c>
      <c r="AK64" s="197">
        <f t="shared" si="36"/>
        <v>1.9450344091466372</v>
      </c>
      <c r="AL64" s="156">
        <f t="shared" si="36"/>
        <v>1.9790475308153666</v>
      </c>
      <c r="AM64" s="156">
        <f t="shared" si="36"/>
        <v>1.7976382565582869</v>
      </c>
      <c r="AN64" s="156">
        <f t="shared" si="36"/>
        <v>2.0596266935079059</v>
      </c>
      <c r="AO64" s="156">
        <f t="shared" si="36"/>
        <v>1.9694889937212756</v>
      </c>
      <c r="AP64" s="156">
        <f t="shared" si="36"/>
        <v>2.0883054388809423</v>
      </c>
      <c r="AQ64" s="156">
        <f t="shared" si="36"/>
        <v>2.6024956040698171</v>
      </c>
      <c r="AR64" s="156">
        <f t="shared" si="36"/>
        <v>2.5430301118322589</v>
      </c>
      <c r="AS64" s="156">
        <f t="shared" si="36"/>
        <v>2.6242560160398627</v>
      </c>
      <c r="AT64" s="156">
        <f t="shared" si="36"/>
        <v>2.5532808292822393</v>
      </c>
      <c r="AU64" s="156">
        <f t="shared" si="36"/>
        <v>2.5635250036749513</v>
      </c>
      <c r="AV64" s="156">
        <f t="shared" si="36"/>
        <v>2.6329354926217627</v>
      </c>
      <c r="AW64" s="156">
        <f t="shared" si="36"/>
        <v>2.7774062113875608</v>
      </c>
      <c r="AX64" s="156">
        <f t="shared" si="36"/>
        <v>2.8185315271809888</v>
      </c>
      <c r="AY64" s="156" t="str">
        <f>IF(AH64="","",(AH64/P64)*10)</f>
        <v/>
      </c>
      <c r="AZ64" s="61" t="str">
        <f t="shared" si="37"/>
        <v/>
      </c>
    </row>
    <row r="65" spans="1:52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O65" si="46">SUM(E54:E56)</f>
        <v>341280.04000000004</v>
      </c>
      <c r="F65" s="154">
        <f t="shared" si="46"/>
        <v>330986.2099999999</v>
      </c>
      <c r="G65" s="154">
        <f t="shared" si="46"/>
        <v>352389.62000000011</v>
      </c>
      <c r="H65" s="154">
        <f t="shared" si="46"/>
        <v>271249.88999999984</v>
      </c>
      <c r="I65" s="154">
        <f t="shared" si="46"/>
        <v>338059.84999999963</v>
      </c>
      <c r="J65" s="154">
        <f t="shared" si="46"/>
        <v>341622.02</v>
      </c>
      <c r="K65" s="154">
        <f t="shared" si="46"/>
        <v>348164.02999999968</v>
      </c>
      <c r="L65" s="154">
        <f t="shared" si="46"/>
        <v>373006.16999999981</v>
      </c>
      <c r="M65" s="154">
        <f t="shared" si="46"/>
        <v>455027.89</v>
      </c>
      <c r="N65" s="154">
        <f t="shared" si="46"/>
        <v>411180.44999999978</v>
      </c>
      <c r="O65" s="154">
        <f t="shared" si="46"/>
        <v>458130.93</v>
      </c>
      <c r="P65" s="154" t="str">
        <f>IF(P56="","",SUM(P54:P56))</f>
        <v/>
      </c>
      <c r="Q65" s="52" t="str">
        <f t="shared" si="38"/>
        <v/>
      </c>
      <c r="S65" s="109" t="s">
        <v>86</v>
      </c>
      <c r="T65" s="117">
        <f>SUM(T54:T56)</f>
        <v>52069.507000000012</v>
      </c>
      <c r="U65" s="154">
        <f>SUM(U54:U56)</f>
        <v>57799.210999999981</v>
      </c>
      <c r="V65" s="154">
        <f>SUM(V54:V56)</f>
        <v>67284.703999999983</v>
      </c>
      <c r="W65" s="154">
        <f>SUM(W54:W56)</f>
        <v>68302.889999999985</v>
      </c>
      <c r="X65" s="154">
        <f t="shared" ref="X65:AG65" si="47">SUM(X54:X56)</f>
        <v>68997.127000000022</v>
      </c>
      <c r="Y65" s="154">
        <f t="shared" si="47"/>
        <v>75648.96299999996</v>
      </c>
      <c r="Z65" s="154">
        <f t="shared" si="47"/>
        <v>65293.128000000026</v>
      </c>
      <c r="AA65" s="154">
        <f t="shared" si="47"/>
        <v>80241.398000000045</v>
      </c>
      <c r="AB65" s="154">
        <f t="shared" si="47"/>
        <v>84590.548999999999</v>
      </c>
      <c r="AC65" s="154">
        <f t="shared" si="47"/>
        <v>84889.636000000028</v>
      </c>
      <c r="AD65" s="154">
        <f t="shared" si="47"/>
        <v>93771.617999999988</v>
      </c>
      <c r="AE65" s="154">
        <f t="shared" si="47"/>
        <v>121302.12800000008</v>
      </c>
      <c r="AF65" s="154">
        <f t="shared" si="47"/>
        <v>117899.58700000003</v>
      </c>
      <c r="AG65" s="154">
        <f t="shared" si="47"/>
        <v>136187.39599999998</v>
      </c>
      <c r="AH65" s="119" t="str">
        <f>IF(AH56="","",SUM(AH54:AH56))</f>
        <v/>
      </c>
      <c r="AI65" s="52" t="str">
        <f t="shared" si="39"/>
        <v/>
      </c>
      <c r="AK65" s="198">
        <f t="shared" si="36"/>
        <v>1.9239920608248851</v>
      </c>
      <c r="AL65" s="157">
        <f t="shared" si="36"/>
        <v>1.7497338733485361</v>
      </c>
      <c r="AM65" s="157">
        <f t="shared" si="36"/>
        <v>1.8123227987763368</v>
      </c>
      <c r="AN65" s="157">
        <f t="shared" si="36"/>
        <v>2.0013737105750451</v>
      </c>
      <c r="AO65" s="157">
        <f t="shared" si="36"/>
        <v>2.0845921949437121</v>
      </c>
      <c r="AP65" s="157">
        <f t="shared" si="36"/>
        <v>2.1467420918924893</v>
      </c>
      <c r="AQ65" s="157">
        <f t="shared" si="36"/>
        <v>2.4071209024269122</v>
      </c>
      <c r="AR65" s="157">
        <f t="shared" si="36"/>
        <v>2.3735855648045794</v>
      </c>
      <c r="AS65" s="157">
        <f t="shared" si="36"/>
        <v>2.4761445119960355</v>
      </c>
      <c r="AT65" s="157">
        <f t="shared" si="36"/>
        <v>2.4382081055300313</v>
      </c>
      <c r="AU65" s="157">
        <f t="shared" si="36"/>
        <v>2.5139428122596481</v>
      </c>
      <c r="AV65" s="157">
        <f t="shared" si="36"/>
        <v>2.6658174293448273</v>
      </c>
      <c r="AW65" s="157">
        <f t="shared" si="36"/>
        <v>2.8673441794229291</v>
      </c>
      <c r="AX65" s="157">
        <f t="shared" si="36"/>
        <v>2.9726741217843551</v>
      </c>
      <c r="AY65" s="303" t="str">
        <f t="shared" ref="AY65:AY67" si="48">IF(AH65="","",(AH65/P65)*10)</f>
        <v/>
      </c>
      <c r="AZ65" s="52" t="str">
        <f t="shared" si="37"/>
        <v/>
      </c>
    </row>
    <row r="66" spans="1:52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O66" si="49">SUM(E57:E59)</f>
        <v>374827.90000000014</v>
      </c>
      <c r="F66" s="154">
        <f t="shared" si="49"/>
        <v>411823.39999999991</v>
      </c>
      <c r="G66" s="154">
        <f t="shared" si="49"/>
        <v>392287.49999999988</v>
      </c>
      <c r="H66" s="154">
        <f t="shared" si="49"/>
        <v>324909.64999999991</v>
      </c>
      <c r="I66" s="154">
        <f t="shared" si="49"/>
        <v>335894.45999999973</v>
      </c>
      <c r="J66" s="154">
        <f t="shared" si="49"/>
        <v>323029.73000000004</v>
      </c>
      <c r="K66" s="154">
        <f t="shared" si="49"/>
        <v>359624.85999999987</v>
      </c>
      <c r="L66" s="154">
        <f t="shared" si="49"/>
        <v>485561.99000000028</v>
      </c>
      <c r="M66" s="154">
        <f t="shared" si="49"/>
        <v>462583.7999999997</v>
      </c>
      <c r="N66" s="154">
        <f t="shared" si="49"/>
        <v>492833.60999999993</v>
      </c>
      <c r="O66" s="154">
        <f t="shared" si="49"/>
        <v>488740.7900000001</v>
      </c>
      <c r="P66" s="154"/>
      <c r="Q66" s="52" t="str">
        <f t="shared" si="38"/>
        <v/>
      </c>
      <c r="S66" s="109" t="s">
        <v>87</v>
      </c>
      <c r="T66" s="117">
        <f>SUM(T57:T59)</f>
        <v>66706.640000000043</v>
      </c>
      <c r="U66" s="154">
        <f>SUM(U57:U59)</f>
        <v>75687.896000000008</v>
      </c>
      <c r="V66" s="154">
        <f>SUM(V57:V59)</f>
        <v>78884.929000000004</v>
      </c>
      <c r="W66" s="154">
        <f>SUM(W57:W59)</f>
        <v>90834.866999999969</v>
      </c>
      <c r="X66" s="154">
        <f t="shared" ref="X66:AG66" si="50">SUM(X57:X59)</f>
        <v>90275.416000000056</v>
      </c>
      <c r="Y66" s="154">
        <f t="shared" si="50"/>
        <v>87840.50900000002</v>
      </c>
      <c r="Z66" s="154">
        <f t="shared" si="50"/>
        <v>78765.768000000011</v>
      </c>
      <c r="AA66" s="154">
        <f t="shared" si="50"/>
        <v>86377.072000000029</v>
      </c>
      <c r="AB66" s="154">
        <f t="shared" si="50"/>
        <v>89313.755000000005</v>
      </c>
      <c r="AC66" s="154">
        <f t="shared" si="50"/>
        <v>95872.349999999977</v>
      </c>
      <c r="AD66" s="154">
        <f t="shared" si="50"/>
        <v>128355.976</v>
      </c>
      <c r="AE66" s="154">
        <f t="shared" si="50"/>
        <v>133533.43400000001</v>
      </c>
      <c r="AF66" s="154">
        <f t="shared" si="50"/>
        <v>144237.76400000011</v>
      </c>
      <c r="AG66" s="154">
        <f t="shared" si="50"/>
        <v>138689.35900000003</v>
      </c>
      <c r="AH66" s="119" t="str">
        <f>IF(AH59="","",SUM(AH57:AH59))</f>
        <v/>
      </c>
      <c r="AI66" s="52" t="str">
        <f t="shared" si="39"/>
        <v/>
      </c>
      <c r="AK66" s="198">
        <f t="shared" si="36"/>
        <v>1.8380654168220978</v>
      </c>
      <c r="AL66" s="157">
        <f t="shared" si="36"/>
        <v>1.8450697519866253</v>
      </c>
      <c r="AM66" s="157">
        <f t="shared" si="36"/>
        <v>1.959075682997454</v>
      </c>
      <c r="AN66" s="157">
        <f t="shared" si="36"/>
        <v>2.4233752876986996</v>
      </c>
      <c r="AO66" s="157">
        <f t="shared" si="36"/>
        <v>2.1920904931579916</v>
      </c>
      <c r="AP66" s="157">
        <f t="shared" si="36"/>
        <v>2.2391870503138653</v>
      </c>
      <c r="AQ66" s="157">
        <f t="shared" si="36"/>
        <v>2.4242360299240122</v>
      </c>
      <c r="AR66" s="157">
        <f t="shared" si="36"/>
        <v>2.5715539339350846</v>
      </c>
      <c r="AS66" s="157">
        <f t="shared" si="36"/>
        <v>2.764877245199691</v>
      </c>
      <c r="AT66" s="157">
        <f t="shared" si="36"/>
        <v>2.6658988480384815</v>
      </c>
      <c r="AU66" s="157">
        <f t="shared" si="36"/>
        <v>2.643451889634111</v>
      </c>
      <c r="AV66" s="157">
        <f t="shared" si="36"/>
        <v>2.8866863474250524</v>
      </c>
      <c r="AW66" s="157">
        <f t="shared" si="36"/>
        <v>2.9267030712454885</v>
      </c>
      <c r="AX66" s="157">
        <f t="shared" si="36"/>
        <v>2.8376874170866726</v>
      </c>
      <c r="AY66" s="303" t="str">
        <f t="shared" si="48"/>
        <v/>
      </c>
      <c r="AZ66" s="52" t="str">
        <f t="shared" si="37"/>
        <v/>
      </c>
    </row>
    <row r="67" spans="1:52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P67" si="51">IF(E62="","",SUM(E60:E62))</f>
        <v>378869.0400000001</v>
      </c>
      <c r="F67" s="155">
        <f t="shared" si="51"/>
        <v>396865.16000000021</v>
      </c>
      <c r="G67" s="155">
        <f t="shared" si="51"/>
        <v>336903.74</v>
      </c>
      <c r="H67" s="155">
        <f t="shared" si="51"/>
        <v>311374.30999999976</v>
      </c>
      <c r="I67" s="155">
        <f t="shared" si="51"/>
        <v>337617.05000000005</v>
      </c>
      <c r="J67" s="155">
        <f t="shared" si="51"/>
        <v>314897.43999999994</v>
      </c>
      <c r="K67" s="155">
        <f t="shared" si="51"/>
        <v>372869.66999999981</v>
      </c>
      <c r="L67" s="155">
        <f t="shared" si="51"/>
        <v>493444.35000000033</v>
      </c>
      <c r="M67" s="155">
        <f t="shared" si="51"/>
        <v>455271.89999999967</v>
      </c>
      <c r="N67" s="155">
        <f t="shared" si="51"/>
        <v>469176.04999999987</v>
      </c>
      <c r="O67" s="155">
        <f t="shared" si="51"/>
        <v>415638.30999999994</v>
      </c>
      <c r="P67" s="155" t="str">
        <f t="shared" si="51"/>
        <v/>
      </c>
      <c r="Q67" s="55" t="str">
        <f t="shared" si="38"/>
        <v/>
      </c>
      <c r="S67" s="110" t="s">
        <v>88</v>
      </c>
      <c r="T67" s="196">
        <f>SUM(T60:T62)</f>
        <v>63838.016000000018</v>
      </c>
      <c r="U67" s="155">
        <f>SUM(U60:U62)</f>
        <v>79380.659999999989</v>
      </c>
      <c r="V67" s="155">
        <f>IF(V62="","",SUM(V60:V62))</f>
        <v>89950.456999999995</v>
      </c>
      <c r="W67" s="155">
        <f>IF(W62="","",SUM(W60:W62))</f>
        <v>90706.435000000056</v>
      </c>
      <c r="X67" s="155">
        <f t="shared" ref="X67:AH67" si="52">IF(X62="","",SUM(X60:X62))</f>
        <v>98610.478999999992</v>
      </c>
      <c r="Y67" s="155">
        <f t="shared" si="52"/>
        <v>84566.343999999997</v>
      </c>
      <c r="Z67" s="155">
        <f t="shared" si="52"/>
        <v>90045.485000000015</v>
      </c>
      <c r="AA67" s="155">
        <f t="shared" si="52"/>
        <v>94962.186000000016</v>
      </c>
      <c r="AB67" s="155">
        <f t="shared" si="52"/>
        <v>95891.539000000004</v>
      </c>
      <c r="AC67" s="155">
        <f t="shared" si="52"/>
        <v>103388.924</v>
      </c>
      <c r="AD67" s="155">
        <f t="shared" si="52"/>
        <v>140739.50200000001</v>
      </c>
      <c r="AE67" s="155">
        <f t="shared" si="52"/>
        <v>135949.3170000001</v>
      </c>
      <c r="AF67" s="155">
        <f t="shared" si="52"/>
        <v>144292.45000000004</v>
      </c>
      <c r="AG67" s="155">
        <f t="shared" si="52"/>
        <v>128578.92099999986</v>
      </c>
      <c r="AH67" s="123" t="str">
        <f t="shared" si="52"/>
        <v/>
      </c>
      <c r="AI67" s="55" t="str">
        <f t="shared" si="39"/>
        <v/>
      </c>
      <c r="AK67" s="200">
        <f t="shared" ref="AK67:AL67" si="53">(T67/B67)*10</f>
        <v>2.1176785143360082</v>
      </c>
      <c r="AL67" s="158">
        <f t="shared" si="53"/>
        <v>2.0453352071175841</v>
      </c>
      <c r="AM67" s="158">
        <f t="shared" ref="AM67:AX67" si="54">IF(V62="","",(V67/D67)*10)</f>
        <v>2.3611669003409426</v>
      </c>
      <c r="AN67" s="158">
        <f t="shared" si="54"/>
        <v>2.3941369028200361</v>
      </c>
      <c r="AO67" s="158">
        <f t="shared" si="54"/>
        <v>2.4847350923925884</v>
      </c>
      <c r="AP67" s="158">
        <f t="shared" si="54"/>
        <v>2.5101040433685897</v>
      </c>
      <c r="AQ67" s="158">
        <f t="shared" si="54"/>
        <v>2.8918726467832263</v>
      </c>
      <c r="AR67" s="158">
        <f t="shared" si="54"/>
        <v>2.8127189074129992</v>
      </c>
      <c r="AS67" s="158">
        <f t="shared" si="54"/>
        <v>3.045167309076886</v>
      </c>
      <c r="AT67" s="158">
        <f t="shared" si="54"/>
        <v>2.7727898597920304</v>
      </c>
      <c r="AU67" s="158">
        <f t="shared" si="54"/>
        <v>2.852185905056972</v>
      </c>
      <c r="AV67" s="158">
        <f t="shared" si="54"/>
        <v>2.9861126285193573</v>
      </c>
      <c r="AW67" s="158">
        <f t="shared" si="54"/>
        <v>3.0754436421040694</v>
      </c>
      <c r="AX67" s="158">
        <f t="shared" si="54"/>
        <v>3.0935291070738851</v>
      </c>
      <c r="AY67" s="304" t="str">
        <f t="shared" si="48"/>
        <v/>
      </c>
      <c r="AZ67" s="55" t="str">
        <f t="shared" si="37"/>
        <v/>
      </c>
    </row>
    <row r="68" spans="1:52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</row>
  </sheetData>
  <mergeCells count="24">
    <mergeCell ref="AK48:AY48"/>
    <mergeCell ref="AZ48:AZ49"/>
    <mergeCell ref="A48:A49"/>
    <mergeCell ref="B48:P48"/>
    <mergeCell ref="Q48:Q49"/>
    <mergeCell ref="S48:S49"/>
    <mergeCell ref="T48:AH48"/>
    <mergeCell ref="AI48:AI49"/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C70"/>
  <sheetViews>
    <sheetView showGridLines="0" workbookViewId="0">
      <selection activeCell="AW63" sqref="AW63"/>
    </sheetView>
  </sheetViews>
  <sheetFormatPr defaultRowHeight="15" x14ac:dyDescent="0.25"/>
  <cols>
    <col min="1" max="1" width="18.7109375" customWidth="1"/>
    <col min="17" max="17" width="10.140625" customWidth="1"/>
    <col min="18" max="18" width="1.7109375" customWidth="1"/>
    <col min="19" max="19" width="18.7109375" hidden="1" customWidth="1"/>
    <col min="35" max="35" width="10" customWidth="1"/>
    <col min="36" max="36" width="1.7109375" customWidth="1"/>
    <col min="52" max="52" width="10" customWidth="1"/>
    <col min="54" max="55" width="9.140625" style="101"/>
  </cols>
  <sheetData>
    <row r="1" spans="1:55" ht="15.75" x14ac:dyDescent="0.25">
      <c r="A1" s="4" t="s">
        <v>100</v>
      </c>
    </row>
    <row r="3" spans="1:55" ht="15.75" thickBot="1" x14ac:dyDescent="0.3">
      <c r="Q3" s="205" t="s">
        <v>1</v>
      </c>
      <c r="AI3" s="289">
        <v>1000</v>
      </c>
      <c r="AZ3" s="289" t="s">
        <v>47</v>
      </c>
    </row>
    <row r="4" spans="1:55" ht="20.100000000000001" customHeight="1" x14ac:dyDescent="0.25">
      <c r="A4" s="334" t="s">
        <v>3</v>
      </c>
      <c r="B4" s="336" t="s">
        <v>71</v>
      </c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1"/>
      <c r="Q4" s="339" t="s">
        <v>152</v>
      </c>
      <c r="S4" s="337" t="s">
        <v>3</v>
      </c>
      <c r="T4" s="329" t="s">
        <v>71</v>
      </c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1"/>
      <c r="AI4" s="341" t="s">
        <v>152</v>
      </c>
      <c r="AK4" s="329" t="s">
        <v>71</v>
      </c>
      <c r="AL4" s="330"/>
      <c r="AM4" s="330"/>
      <c r="AN4" s="330"/>
      <c r="AO4" s="330"/>
      <c r="AP4" s="330"/>
      <c r="AQ4" s="330"/>
      <c r="AR4" s="330"/>
      <c r="AS4" s="330"/>
      <c r="AT4" s="330"/>
      <c r="AU4" s="330"/>
      <c r="AV4" s="330"/>
      <c r="AW4" s="330"/>
      <c r="AX4" s="330"/>
      <c r="AY4" s="331"/>
      <c r="AZ4" s="339" t="s">
        <v>152</v>
      </c>
    </row>
    <row r="5" spans="1:55" ht="20.100000000000001" customHeight="1" thickBot="1" x14ac:dyDescent="0.3">
      <c r="A5" s="335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40"/>
      <c r="S5" s="338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42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35">
        <v>2018</v>
      </c>
      <c r="AT5" s="135">
        <v>2019</v>
      </c>
      <c r="AU5" s="135">
        <v>2020</v>
      </c>
      <c r="AV5" s="135">
        <v>2021</v>
      </c>
      <c r="AW5" s="135">
        <v>2022</v>
      </c>
      <c r="AX5" s="135">
        <v>2023</v>
      </c>
      <c r="AY5" s="133">
        <v>2024</v>
      </c>
      <c r="AZ5" s="340"/>
      <c r="BB5" s="290">
        <v>2013</v>
      </c>
      <c r="BC5" s="290">
        <v>2014</v>
      </c>
    </row>
    <row r="6" spans="1:55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4"/>
      <c r="S6" s="291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4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2"/>
    </row>
    <row r="7" spans="1:55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204">
        <v>208892.63999999984</v>
      </c>
      <c r="P7" s="112">
        <v>160475.24999999997</v>
      </c>
      <c r="Q7" s="61">
        <f>IF(P7="","",(P7-O7)/O7)</f>
        <v>-0.23178121546072616</v>
      </c>
      <c r="S7" s="109" t="s">
        <v>73</v>
      </c>
      <c r="T7" s="39">
        <v>5046.811999999999</v>
      </c>
      <c r="U7" s="153">
        <v>5419.8780000000006</v>
      </c>
      <c r="V7" s="153">
        <v>5376.692</v>
      </c>
      <c r="W7" s="153">
        <v>8185.9700000000021</v>
      </c>
      <c r="X7" s="153">
        <v>9253.7109999999993</v>
      </c>
      <c r="Y7" s="153">
        <v>8018.4579999999987</v>
      </c>
      <c r="Z7" s="153">
        <v>7549.5260000000026</v>
      </c>
      <c r="AA7" s="153">
        <v>9256.76</v>
      </c>
      <c r="AB7" s="153">
        <v>8429.6530000000002</v>
      </c>
      <c r="AC7" s="153">
        <v>12162.242999999999</v>
      </c>
      <c r="AD7" s="153">
        <v>14395.186999999998</v>
      </c>
      <c r="AE7" s="153">
        <v>11537.55599999999</v>
      </c>
      <c r="AF7" s="153">
        <v>12256.628999999999</v>
      </c>
      <c r="AG7" s="153">
        <v>14628.066999999997</v>
      </c>
      <c r="AH7" s="112">
        <v>10416.043000000009</v>
      </c>
      <c r="AI7" s="61">
        <f>IF(AH7="","",(AH7-AG7)/AG7)</f>
        <v>-0.28794125703689966</v>
      </c>
      <c r="AK7" s="124">
        <f t="shared" ref="AK7:AX22" si="0">(T7/B7)*10</f>
        <v>0.44977207995742902</v>
      </c>
      <c r="AL7" s="156">
        <f t="shared" si="0"/>
        <v>0.43216420185329257</v>
      </c>
      <c r="AM7" s="156">
        <f t="shared" si="0"/>
        <v>0.48157310832003042</v>
      </c>
      <c r="AN7" s="156">
        <f t="shared" si="0"/>
        <v>0.81023144139078462</v>
      </c>
      <c r="AO7" s="156">
        <f t="shared" si="0"/>
        <v>0.50984889235532815</v>
      </c>
      <c r="AP7" s="156">
        <f t="shared" si="0"/>
        <v>0.48445392298565154</v>
      </c>
      <c r="AQ7" s="156">
        <f t="shared" si="0"/>
        <v>0.5923922796474268</v>
      </c>
      <c r="AR7" s="156">
        <f t="shared" si="0"/>
        <v>0.55910247502123656</v>
      </c>
      <c r="AS7" s="156">
        <f t="shared" si="0"/>
        <v>0.78036077850810914</v>
      </c>
      <c r="AT7" s="156">
        <f t="shared" si="0"/>
        <v>0.60468642002463424</v>
      </c>
      <c r="AU7" s="156">
        <f t="shared" si="0"/>
        <v>0.62204140404177755</v>
      </c>
      <c r="AV7" s="156">
        <f t="shared" si="0"/>
        <v>0.53835457336931103</v>
      </c>
      <c r="AW7" s="156">
        <f t="shared" si="0"/>
        <v>0.64681962194657916</v>
      </c>
      <c r="AX7" s="156">
        <f t="shared" si="0"/>
        <v>0.70026722817998799</v>
      </c>
      <c r="AY7" s="156">
        <f>(AH7/P7)*10</f>
        <v>0.64907473270800387</v>
      </c>
      <c r="AZ7" s="61">
        <f t="shared" ref="AZ7:AZ23" si="1">IF(AY7="","",(AY7-AX7)/AX7)</f>
        <v>-7.3104228517211489E-2</v>
      </c>
      <c r="BB7" s="105"/>
      <c r="BC7" s="105"/>
    </row>
    <row r="8" spans="1:55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202">
        <v>263990.04000000004</v>
      </c>
      <c r="P8" s="119">
        <v>186825.28999999995</v>
      </c>
      <c r="Q8" s="52">
        <f t="shared" ref="Q8:Q23" si="2">IF(P8="","",(P8-O8)/O8)</f>
        <v>-0.29230174744471449</v>
      </c>
      <c r="S8" s="109" t="s">
        <v>74</v>
      </c>
      <c r="T8" s="19">
        <v>4875.3999999999996</v>
      </c>
      <c r="U8" s="154">
        <v>5047.22</v>
      </c>
      <c r="V8" s="154">
        <v>4979.2489999999998</v>
      </c>
      <c r="W8" s="154">
        <v>7645.0780000000004</v>
      </c>
      <c r="X8" s="154">
        <v>9124.9479999999967</v>
      </c>
      <c r="Y8" s="154">
        <v>9271.5960000000014</v>
      </c>
      <c r="Z8" s="154">
        <v>8398.7909999999993</v>
      </c>
      <c r="AA8" s="154">
        <v>10079.532000000001</v>
      </c>
      <c r="AB8" s="154">
        <v>9460.1350000000002</v>
      </c>
      <c r="AC8" s="154">
        <v>13827.451999999999</v>
      </c>
      <c r="AD8" s="154">
        <v>13178.782000000005</v>
      </c>
      <c r="AE8" s="154">
        <v>12834.916000000007</v>
      </c>
      <c r="AF8" s="154">
        <v>17027.523999999998</v>
      </c>
      <c r="AG8" s="154">
        <v>16552.521000000001</v>
      </c>
      <c r="AH8" s="119">
        <v>12277.167000000005</v>
      </c>
      <c r="AI8" s="52">
        <f t="shared" ref="AI8:AI23" si="3">IF(AH8="","",(AH8-AG8)/AG8)</f>
        <v>-0.25829020244106599</v>
      </c>
      <c r="AK8" s="125">
        <f t="shared" si="0"/>
        <v>0.46934653261753362</v>
      </c>
      <c r="AL8" s="157">
        <f t="shared" si="0"/>
        <v>0.46007754707955117</v>
      </c>
      <c r="AM8" s="157">
        <f t="shared" si="0"/>
        <v>0.54886851547144277</v>
      </c>
      <c r="AN8" s="157">
        <f t="shared" si="0"/>
        <v>0.83587031142493495</v>
      </c>
      <c r="AO8" s="157">
        <f t="shared" si="0"/>
        <v>0.51048511635099003</v>
      </c>
      <c r="AP8" s="157">
        <f t="shared" si="0"/>
        <v>0.48971130968147902</v>
      </c>
      <c r="AQ8" s="157">
        <f t="shared" si="0"/>
        <v>0.52155723141664712</v>
      </c>
      <c r="AR8" s="157">
        <f t="shared" si="0"/>
        <v>0.55854530317506745</v>
      </c>
      <c r="AS8" s="157">
        <f t="shared" si="0"/>
        <v>0.93501907816934571</v>
      </c>
      <c r="AT8" s="157">
        <f t="shared" si="0"/>
        <v>0.57852492138372347</v>
      </c>
      <c r="AU8" s="157">
        <f t="shared" si="0"/>
        <v>0.65767022395341579</v>
      </c>
      <c r="AV8" s="157">
        <f t="shared" si="0"/>
        <v>0.49994277984027458</v>
      </c>
      <c r="AW8" s="157">
        <f t="shared" si="0"/>
        <v>0.64096617096176511</v>
      </c>
      <c r="AX8" s="157">
        <f t="shared" si="0"/>
        <v>0.62701308731193039</v>
      </c>
      <c r="AY8" s="157">
        <f>IF(AH8="","",(AH8/P8)*10)</f>
        <v>0.65714695264222567</v>
      </c>
      <c r="AZ8" s="52">
        <f t="shared" si="1"/>
        <v>4.8059388137307077E-2</v>
      </c>
      <c r="BB8" s="105"/>
      <c r="BC8" s="105"/>
    </row>
    <row r="9" spans="1:55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202">
        <v>305451.39000000031</v>
      </c>
      <c r="P9" s="119"/>
      <c r="Q9" s="52" t="str">
        <f t="shared" si="2"/>
        <v/>
      </c>
      <c r="S9" s="109" t="s">
        <v>75</v>
      </c>
      <c r="T9" s="19">
        <v>7464.3919999999998</v>
      </c>
      <c r="U9" s="154">
        <v>5720.5099999999993</v>
      </c>
      <c r="V9" s="154">
        <v>6851.9379999999956</v>
      </c>
      <c r="W9" s="154">
        <v>7142.3209999999999</v>
      </c>
      <c r="X9" s="154">
        <v>8172.4949999999981</v>
      </c>
      <c r="Y9" s="154">
        <v>8953.7059999999983</v>
      </c>
      <c r="Z9" s="154">
        <v>8549.0249999999996</v>
      </c>
      <c r="AA9" s="154">
        <v>9978.1299999999992</v>
      </c>
      <c r="AB9" s="154">
        <v>10309.046</v>
      </c>
      <c r="AC9" s="154">
        <v>11853.175999999999</v>
      </c>
      <c r="AD9" s="154">
        <v>12973.125000000002</v>
      </c>
      <c r="AE9" s="154">
        <v>17902.007000000001</v>
      </c>
      <c r="AF9" s="154">
        <v>13839.738000000005</v>
      </c>
      <c r="AG9" s="154">
        <v>20203.876999999997</v>
      </c>
      <c r="AH9" s="119"/>
      <c r="AI9" s="52" t="str">
        <f t="shared" si="3"/>
        <v/>
      </c>
      <c r="AK9" s="125">
        <f t="shared" si="0"/>
        <v>0.44454071154342661</v>
      </c>
      <c r="AL9" s="157">
        <f t="shared" si="0"/>
        <v>0.45529015514061527</v>
      </c>
      <c r="AM9" s="157">
        <f t="shared" si="0"/>
        <v>0.50458285709151873</v>
      </c>
      <c r="AN9" s="157">
        <f t="shared" si="0"/>
        <v>0.9105632961572816</v>
      </c>
      <c r="AO9" s="157">
        <f t="shared" si="0"/>
        <v>0.51315833592555093</v>
      </c>
      <c r="AP9" s="157">
        <f t="shared" si="0"/>
        <v>0.49803333228390984</v>
      </c>
      <c r="AQ9" s="157">
        <f t="shared" si="0"/>
        <v>0.54005566429495178</v>
      </c>
      <c r="AR9" s="157">
        <f t="shared" si="0"/>
        <v>0.54005481555322443</v>
      </c>
      <c r="AS9" s="157">
        <f t="shared" si="0"/>
        <v>0.78542204075338629</v>
      </c>
      <c r="AT9" s="157">
        <f t="shared" si="0"/>
        <v>0.56510951343186677</v>
      </c>
      <c r="AU9" s="157">
        <f t="shared" si="0"/>
        <v>0.62037909182406781</v>
      </c>
      <c r="AV9" s="157">
        <f t="shared" si="0"/>
        <v>0.51615206164782534</v>
      </c>
      <c r="AW9" s="157">
        <f t="shared" si="0"/>
        <v>0.70079856596885204</v>
      </c>
      <c r="AX9" s="157">
        <f t="shared" si="0"/>
        <v>0.66144328235009753</v>
      </c>
      <c r="AY9" s="157" t="str">
        <f t="shared" ref="AY9:AY18" si="4">IF(AH9="","",(AH9/P9)*10)</f>
        <v/>
      </c>
      <c r="AZ9" s="52" t="str">
        <f t="shared" si="1"/>
        <v/>
      </c>
      <c r="BB9" s="105"/>
      <c r="BC9" s="105"/>
    </row>
    <row r="10" spans="1:55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202">
        <v>256969.52</v>
      </c>
      <c r="P10" s="119"/>
      <c r="Q10" s="52" t="str">
        <f t="shared" si="2"/>
        <v/>
      </c>
      <c r="S10" s="109" t="s">
        <v>76</v>
      </c>
      <c r="T10" s="19">
        <v>7083.5199999999986</v>
      </c>
      <c r="U10" s="154">
        <v>5734.7760000000007</v>
      </c>
      <c r="V10" s="154">
        <v>6986.2150000000011</v>
      </c>
      <c r="W10" s="154">
        <v>8949.2860000000001</v>
      </c>
      <c r="X10" s="154">
        <v>7735.4290000000001</v>
      </c>
      <c r="Y10" s="154">
        <v>8580.4020000000019</v>
      </c>
      <c r="Z10" s="154">
        <v>6742.456000000001</v>
      </c>
      <c r="AA10" s="154">
        <v>10425.911000000004</v>
      </c>
      <c r="AB10" s="154">
        <v>11410.679</v>
      </c>
      <c r="AC10" s="154">
        <v>13024.389000000001</v>
      </c>
      <c r="AD10" s="154">
        <v>14120.863000000001</v>
      </c>
      <c r="AE10" s="154">
        <v>13171.960999999996</v>
      </c>
      <c r="AF10" s="154">
        <v>15339.621000000008</v>
      </c>
      <c r="AG10" s="154">
        <v>16613.528000000009</v>
      </c>
      <c r="AH10" s="119"/>
      <c r="AI10" s="52" t="str">
        <f t="shared" si="3"/>
        <v/>
      </c>
      <c r="AK10" s="125">
        <f t="shared" si="0"/>
        <v>0.41567550232571626</v>
      </c>
      <c r="AL10" s="157">
        <f t="shared" si="0"/>
        <v>0.45686088859129592</v>
      </c>
      <c r="AM10" s="157">
        <f t="shared" si="0"/>
        <v>0.53272115749897475</v>
      </c>
      <c r="AN10" s="157">
        <f t="shared" si="0"/>
        <v>0.80396422819385238</v>
      </c>
      <c r="AO10" s="157">
        <f t="shared" si="0"/>
        <v>0.55468838065790216</v>
      </c>
      <c r="AP10" s="157">
        <f t="shared" si="0"/>
        <v>0.49634555231011412</v>
      </c>
      <c r="AQ10" s="157">
        <f t="shared" si="0"/>
        <v>0.55762801647298088</v>
      </c>
      <c r="AR10" s="157">
        <f t="shared" si="0"/>
        <v>0.53227135799174041</v>
      </c>
      <c r="AS10" s="157">
        <f t="shared" si="0"/>
        <v>0.75882468575155682</v>
      </c>
      <c r="AT10" s="157">
        <f t="shared" si="0"/>
        <v>0.5317533930111793</v>
      </c>
      <c r="AU10" s="157">
        <f t="shared" si="0"/>
        <v>0.60603680487223821</v>
      </c>
      <c r="AV10" s="157">
        <f t="shared" si="0"/>
        <v>0.55215186652573567</v>
      </c>
      <c r="AW10" s="157">
        <f t="shared" si="0"/>
        <v>0.73418718445085307</v>
      </c>
      <c r="AX10" s="157">
        <f t="shared" si="0"/>
        <v>0.64651745467711552</v>
      </c>
      <c r="AY10" s="157" t="str">
        <f t="shared" si="4"/>
        <v/>
      </c>
      <c r="AZ10" s="52" t="str">
        <f t="shared" si="1"/>
        <v/>
      </c>
      <c r="BB10" s="105"/>
      <c r="BC10" s="105"/>
    </row>
    <row r="11" spans="1:55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202">
        <v>282035.57999999984</v>
      </c>
      <c r="P11" s="119"/>
      <c r="Q11" s="52" t="str">
        <f t="shared" si="2"/>
        <v/>
      </c>
      <c r="S11" s="109" t="s">
        <v>77</v>
      </c>
      <c r="T11" s="19">
        <v>5269.9080000000022</v>
      </c>
      <c r="U11" s="154">
        <v>6791.5110000000022</v>
      </c>
      <c r="V11" s="154">
        <v>6331.175000000002</v>
      </c>
      <c r="W11" s="154">
        <v>12356.189000000002</v>
      </c>
      <c r="X11" s="154">
        <v>10013.188000000002</v>
      </c>
      <c r="Y11" s="154">
        <v>9709.3430000000008</v>
      </c>
      <c r="Z11" s="154">
        <v>9074.4239999999991</v>
      </c>
      <c r="AA11" s="154">
        <v>11193.306000000002</v>
      </c>
      <c r="AB11" s="154">
        <v>12194.198</v>
      </c>
      <c r="AC11" s="154">
        <v>12392.851000000008</v>
      </c>
      <c r="AD11" s="154">
        <v>10554.120999999999</v>
      </c>
      <c r="AE11" s="154">
        <v>14483.971999999998</v>
      </c>
      <c r="AF11" s="154">
        <v>20503.534999999996</v>
      </c>
      <c r="AG11" s="154">
        <v>18630.133999999991</v>
      </c>
      <c r="AH11" s="119"/>
      <c r="AI11" s="52" t="str">
        <f t="shared" si="3"/>
        <v/>
      </c>
      <c r="AK11" s="125">
        <f t="shared" si="0"/>
        <v>0.4983700555886183</v>
      </c>
      <c r="AL11" s="157">
        <f t="shared" si="0"/>
        <v>0.46272411236012051</v>
      </c>
      <c r="AM11" s="157">
        <f t="shared" si="0"/>
        <v>0.59620293919642087</v>
      </c>
      <c r="AN11" s="157">
        <f t="shared" si="0"/>
        <v>0.78832235306922693</v>
      </c>
      <c r="AO11" s="157">
        <f t="shared" si="0"/>
        <v>0.48065790285305188</v>
      </c>
      <c r="AP11" s="157">
        <f t="shared" si="0"/>
        <v>0.53317937263440585</v>
      </c>
      <c r="AQ11" s="157">
        <f t="shared" si="0"/>
        <v>0.58051031214885285</v>
      </c>
      <c r="AR11" s="157">
        <f t="shared" si="0"/>
        <v>0.53719749811892448</v>
      </c>
      <c r="AS11" s="157">
        <f t="shared" si="0"/>
        <v>0.98815241189063374</v>
      </c>
      <c r="AT11" s="157">
        <f t="shared" si="0"/>
        <v>0.54251916481950524</v>
      </c>
      <c r="AU11" s="157">
        <f t="shared" si="0"/>
        <v>0.50895878228594893</v>
      </c>
      <c r="AV11" s="157">
        <f t="shared" si="0"/>
        <v>0.53260521749669598</v>
      </c>
      <c r="AW11" s="157">
        <f t="shared" si="0"/>
        <v>0.68745029417799752</v>
      </c>
      <c r="AX11" s="157">
        <f t="shared" si="0"/>
        <v>0.66055970668665287</v>
      </c>
      <c r="AY11" s="157" t="str">
        <f t="shared" si="4"/>
        <v/>
      </c>
      <c r="AZ11" s="52" t="str">
        <f t="shared" si="1"/>
        <v/>
      </c>
      <c r="BB11" s="105"/>
      <c r="BC11" s="105"/>
    </row>
    <row r="12" spans="1:55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202">
        <v>323297.27000000031</v>
      </c>
      <c r="P12" s="119"/>
      <c r="Q12" s="52" t="str">
        <f t="shared" si="2"/>
        <v/>
      </c>
      <c r="S12" s="109" t="s">
        <v>78</v>
      </c>
      <c r="T12" s="19">
        <v>8468.7459999999992</v>
      </c>
      <c r="U12" s="154">
        <v>4467.674</v>
      </c>
      <c r="V12" s="154">
        <v>6989.1480000000029</v>
      </c>
      <c r="W12" s="154">
        <v>11275.52199999999</v>
      </c>
      <c r="X12" s="154">
        <v>8874.6120000000028</v>
      </c>
      <c r="Y12" s="154">
        <v>11770.861000000004</v>
      </c>
      <c r="Z12" s="154">
        <v>9513.2329999999984</v>
      </c>
      <c r="AA12" s="154">
        <v>14562.611999999999</v>
      </c>
      <c r="AB12" s="154">
        <v>13054.882</v>
      </c>
      <c r="AC12" s="154">
        <v>13834.111000000008</v>
      </c>
      <c r="AD12" s="154">
        <v>12299.127999999995</v>
      </c>
      <c r="AE12" s="154">
        <v>14683.353999999999</v>
      </c>
      <c r="AF12" s="154">
        <v>14797.464000000002</v>
      </c>
      <c r="AG12" s="154">
        <v>19551.390999999992</v>
      </c>
      <c r="AH12" s="119"/>
      <c r="AI12" s="52" t="str">
        <f t="shared" si="3"/>
        <v/>
      </c>
      <c r="AK12" s="125">
        <f t="shared" si="0"/>
        <v>0.48940102083250003</v>
      </c>
      <c r="AL12" s="157">
        <f t="shared" si="0"/>
        <v>0.50449374344847098</v>
      </c>
      <c r="AM12" s="157">
        <f t="shared" si="0"/>
        <v>0.57729878622795316</v>
      </c>
      <c r="AN12" s="157">
        <f t="shared" si="0"/>
        <v>0.79192363779461905</v>
      </c>
      <c r="AO12" s="157">
        <f t="shared" si="0"/>
        <v>0.54221451310521085</v>
      </c>
      <c r="AP12" s="157">
        <f t="shared" si="0"/>
        <v>0.51688432623633229</v>
      </c>
      <c r="AQ12" s="157">
        <f t="shared" si="0"/>
        <v>0.58966471319058733</v>
      </c>
      <c r="AR12" s="157">
        <f t="shared" si="0"/>
        <v>0.5887425368740008</v>
      </c>
      <c r="AS12" s="157">
        <f t="shared" si="0"/>
        <v>0.81811264500872194</v>
      </c>
      <c r="AT12" s="157">
        <f t="shared" si="0"/>
        <v>0.55588770322698033</v>
      </c>
      <c r="AU12" s="157">
        <f t="shared" si="0"/>
        <v>0.61193119574758248</v>
      </c>
      <c r="AV12" s="157">
        <f t="shared" si="0"/>
        <v>0.53029614319348128</v>
      </c>
      <c r="AW12" s="157">
        <f t="shared" si="0"/>
        <v>0.65521819073438026</v>
      </c>
      <c r="AX12" s="157">
        <f t="shared" si="0"/>
        <v>0.60474964728282343</v>
      </c>
      <c r="AY12" s="157" t="str">
        <f t="shared" si="4"/>
        <v/>
      </c>
      <c r="AZ12" s="52" t="str">
        <f t="shared" si="1"/>
        <v/>
      </c>
      <c r="BB12" s="105"/>
      <c r="BC12" s="105"/>
    </row>
    <row r="13" spans="1:55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301457.03000000009</v>
      </c>
      <c r="P13" s="119"/>
      <c r="Q13" s="52" t="str">
        <f t="shared" si="2"/>
        <v/>
      </c>
      <c r="S13" s="109" t="s">
        <v>79</v>
      </c>
      <c r="T13" s="19">
        <v>8304.4390000000039</v>
      </c>
      <c r="U13" s="154">
        <v>7350.9219999999987</v>
      </c>
      <c r="V13" s="154">
        <v>8610.476999999999</v>
      </c>
      <c r="W13" s="154">
        <v>14121.920000000007</v>
      </c>
      <c r="X13" s="154">
        <v>13262.653999999999</v>
      </c>
      <c r="Y13" s="154">
        <v>12363.967000000001</v>
      </c>
      <c r="Z13" s="154">
        <v>8473.6030000000046</v>
      </c>
      <c r="AA13" s="154">
        <v>11749.72900000001</v>
      </c>
      <c r="AB13" s="154">
        <v>14285.174000000001</v>
      </c>
      <c r="AC13" s="154">
        <v>14287.105000000005</v>
      </c>
      <c r="AD13" s="154">
        <v>16611.900999999998</v>
      </c>
      <c r="AE13" s="154">
        <v>15670.151999999995</v>
      </c>
      <c r="AF13" s="154">
        <v>16724.077000000001</v>
      </c>
      <c r="AG13" s="154">
        <v>19373.227000000017</v>
      </c>
      <c r="AH13" s="119"/>
      <c r="AI13" s="52" t="str">
        <f t="shared" si="3"/>
        <v/>
      </c>
      <c r="AK13" s="125">
        <f t="shared" si="0"/>
        <v>0.53967478774498701</v>
      </c>
      <c r="AL13" s="157">
        <f t="shared" si="0"/>
        <v>0.50255463998014638</v>
      </c>
      <c r="AM13" s="157">
        <f t="shared" si="0"/>
        <v>0.66411025378018629</v>
      </c>
      <c r="AN13" s="157">
        <f t="shared" si="0"/>
        <v>0.78542266846555253</v>
      </c>
      <c r="AO13" s="157">
        <f t="shared" si="0"/>
        <v>0.49213350654252608</v>
      </c>
      <c r="AP13" s="157">
        <f t="shared" si="0"/>
        <v>0.51999625184490039</v>
      </c>
      <c r="AQ13" s="157">
        <f t="shared" si="0"/>
        <v>0.57328655806682549</v>
      </c>
      <c r="AR13" s="157">
        <f t="shared" si="0"/>
        <v>0.56676539384784497</v>
      </c>
      <c r="AS13" s="157">
        <f t="shared" si="0"/>
        <v>0.81053566648256559</v>
      </c>
      <c r="AT13" s="157">
        <f t="shared" si="0"/>
        <v>0.51265743593434887</v>
      </c>
      <c r="AU13" s="157">
        <f t="shared" si="0"/>
        <v>0.58120081940987156</v>
      </c>
      <c r="AV13" s="157">
        <f t="shared" si="0"/>
        <v>0.56183921787576485</v>
      </c>
      <c r="AW13" s="157">
        <f t="shared" si="0"/>
        <v>0.70847582532245557</v>
      </c>
      <c r="AX13" s="157">
        <f t="shared" si="0"/>
        <v>0.64265301757932169</v>
      </c>
      <c r="AY13" s="157" t="str">
        <f t="shared" si="4"/>
        <v/>
      </c>
      <c r="AZ13" s="52" t="str">
        <f t="shared" si="1"/>
        <v/>
      </c>
      <c r="BB13" s="105"/>
      <c r="BC13" s="105"/>
    </row>
    <row r="14" spans="1:55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258370.37999999995</v>
      </c>
      <c r="P14" s="119"/>
      <c r="Q14" s="52" t="str">
        <f t="shared" si="2"/>
        <v/>
      </c>
      <c r="S14" s="109" t="s">
        <v>80</v>
      </c>
      <c r="T14" s="19">
        <v>7854.7379999999985</v>
      </c>
      <c r="U14" s="154">
        <v>8326.2219999999998</v>
      </c>
      <c r="V14" s="154">
        <v>7079.4509999999991</v>
      </c>
      <c r="W14" s="154">
        <v>9224.3630000000012</v>
      </c>
      <c r="X14" s="154">
        <v>8588.8440000000028</v>
      </c>
      <c r="Y14" s="154">
        <v>10903.496999999998</v>
      </c>
      <c r="Z14" s="154">
        <v>9835.2980000000043</v>
      </c>
      <c r="AA14" s="154">
        <v>10047.059999999994</v>
      </c>
      <c r="AB14" s="154">
        <v>13857.925999999999</v>
      </c>
      <c r="AC14" s="154">
        <v>14770.591999999991</v>
      </c>
      <c r="AD14" s="154">
        <v>15842.40800000001</v>
      </c>
      <c r="AE14" s="154">
        <v>12842.719000000006</v>
      </c>
      <c r="AF14" s="154">
        <v>16614.627</v>
      </c>
      <c r="AG14" s="154">
        <v>17377.493999999999</v>
      </c>
      <c r="AH14" s="119"/>
      <c r="AI14" s="52" t="str">
        <f t="shared" si="3"/>
        <v/>
      </c>
      <c r="AK14" s="125">
        <f t="shared" si="0"/>
        <v>0.45427317597741834</v>
      </c>
      <c r="AL14" s="157">
        <f t="shared" si="0"/>
        <v>0.4208013449111434</v>
      </c>
      <c r="AM14" s="157">
        <f t="shared" si="0"/>
        <v>0.65057433259497854</v>
      </c>
      <c r="AN14" s="157">
        <f t="shared" si="0"/>
        <v>0.71673199543963806</v>
      </c>
      <c r="AO14" s="157">
        <f t="shared" si="0"/>
        <v>0.436259341155668</v>
      </c>
      <c r="AP14" s="157">
        <f t="shared" si="0"/>
        <v>0.46104324133086483</v>
      </c>
      <c r="AQ14" s="157">
        <f t="shared" si="0"/>
        <v>0.60980228558256033</v>
      </c>
      <c r="AR14" s="157">
        <f t="shared" si="0"/>
        <v>0.58552699212611625</v>
      </c>
      <c r="AS14" s="157">
        <f t="shared" si="0"/>
        <v>0.76922209294470589</v>
      </c>
      <c r="AT14" s="157">
        <f t="shared" si="0"/>
        <v>0.49861409740591178</v>
      </c>
      <c r="AU14" s="157">
        <f t="shared" si="0"/>
        <v>0.55334691691330395</v>
      </c>
      <c r="AV14" s="157">
        <f t="shared" si="0"/>
        <v>0.58589877803467094</v>
      </c>
      <c r="AW14" s="157">
        <f t="shared" si="0"/>
        <v>0.6847548913986925</v>
      </c>
      <c r="AX14" s="157">
        <f t="shared" si="0"/>
        <v>0.67258073468019053</v>
      </c>
      <c r="AY14" s="157" t="str">
        <f t="shared" si="4"/>
        <v/>
      </c>
      <c r="AZ14" s="52" t="str">
        <f t="shared" si="1"/>
        <v/>
      </c>
      <c r="BB14" s="105"/>
      <c r="BC14" s="105"/>
    </row>
    <row r="15" spans="1:55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184973.02999999997</v>
      </c>
      <c r="P15" s="119"/>
      <c r="Q15" s="52" t="str">
        <f t="shared" si="2"/>
        <v/>
      </c>
      <c r="S15" s="109" t="s">
        <v>81</v>
      </c>
      <c r="T15" s="19">
        <v>8976.5390000000007</v>
      </c>
      <c r="U15" s="154">
        <v>8231.4969999999994</v>
      </c>
      <c r="V15" s="154">
        <v>7380.0529999999981</v>
      </c>
      <c r="W15" s="154">
        <v>9158.0150000000012</v>
      </c>
      <c r="X15" s="154">
        <v>11920.680999999999</v>
      </c>
      <c r="Y15" s="154">
        <v>8611.9049999999952</v>
      </c>
      <c r="Z15" s="154">
        <v>9047.3699999999972</v>
      </c>
      <c r="AA15" s="154">
        <v>10872.128000000008</v>
      </c>
      <c r="AB15" s="154">
        <v>13645.628000000001</v>
      </c>
      <c r="AC15" s="154">
        <v>13484.313000000007</v>
      </c>
      <c r="AD15" s="154">
        <v>12902.209999999997</v>
      </c>
      <c r="AE15" s="154">
        <v>12615.414999999995</v>
      </c>
      <c r="AF15" s="154">
        <v>19603.920000000002</v>
      </c>
      <c r="AG15" s="154">
        <v>13828.814999999999</v>
      </c>
      <c r="AH15" s="119"/>
      <c r="AI15" s="52" t="str">
        <f t="shared" si="3"/>
        <v/>
      </c>
      <c r="AK15" s="125">
        <f t="shared" si="0"/>
        <v>0.48608894904468092</v>
      </c>
      <c r="AL15" s="157">
        <f t="shared" si="0"/>
        <v>0.57028198953005838</v>
      </c>
      <c r="AM15" s="157">
        <f t="shared" si="0"/>
        <v>0.92129144158854492</v>
      </c>
      <c r="AN15" s="157">
        <f t="shared" si="0"/>
        <v>0.7448792684285741</v>
      </c>
      <c r="AO15" s="157">
        <f t="shared" si="0"/>
        <v>0.55097709882665669</v>
      </c>
      <c r="AP15" s="157">
        <f t="shared" si="0"/>
        <v>0.56417277320115655</v>
      </c>
      <c r="AQ15" s="157">
        <f t="shared" si="0"/>
        <v>0.60424963739491866</v>
      </c>
      <c r="AR15" s="157">
        <f t="shared" si="0"/>
        <v>0.79059534211607208</v>
      </c>
      <c r="AS15" s="157">
        <f t="shared" si="0"/>
        <v>0.86320088116450155</v>
      </c>
      <c r="AT15" s="157">
        <f t="shared" si="0"/>
        <v>0.54272632991931669</v>
      </c>
      <c r="AU15" s="157">
        <f t="shared" si="0"/>
        <v>0.66524202077045469</v>
      </c>
      <c r="AV15" s="157">
        <f t="shared" si="0"/>
        <v>0.67829880835180723</v>
      </c>
      <c r="AW15" s="157">
        <f t="shared" si="0"/>
        <v>0.71514501955494125</v>
      </c>
      <c r="AX15" s="157">
        <f t="shared" si="0"/>
        <v>0.74761250329304763</v>
      </c>
      <c r="AY15" s="157" t="str">
        <f t="shared" si="4"/>
        <v/>
      </c>
      <c r="AZ15" s="52" t="str">
        <f t="shared" si="1"/>
        <v/>
      </c>
      <c r="BB15" s="105"/>
      <c r="BC15" s="105"/>
    </row>
    <row r="16" spans="1:55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182777.78000000012</v>
      </c>
      <c r="P16" s="119"/>
      <c r="Q16" s="52" t="str">
        <f t="shared" si="2"/>
        <v/>
      </c>
      <c r="S16" s="109" t="s">
        <v>82</v>
      </c>
      <c r="T16" s="19">
        <v>8917.1569999999974</v>
      </c>
      <c r="U16" s="154">
        <v>6317.9840000000004</v>
      </c>
      <c r="V16" s="154">
        <v>6844.7550000000019</v>
      </c>
      <c r="W16" s="154">
        <v>12425.312000000002</v>
      </c>
      <c r="X16" s="154">
        <v>11852.688999999998</v>
      </c>
      <c r="Y16" s="154">
        <v>8900.4360000000015</v>
      </c>
      <c r="Z16" s="154">
        <v>10677.083000000001</v>
      </c>
      <c r="AA16" s="154">
        <v>13098.086000000008</v>
      </c>
      <c r="AB16" s="154">
        <v>16740.395</v>
      </c>
      <c r="AC16" s="154">
        <v>17459.428999999986</v>
      </c>
      <c r="AD16" s="154">
        <v>14265.805999999997</v>
      </c>
      <c r="AE16" s="154">
        <v>13945.046000000009</v>
      </c>
      <c r="AF16" s="154">
        <v>17808.539999999997</v>
      </c>
      <c r="AG16" s="154">
        <v>12885.992000000006</v>
      </c>
      <c r="AH16" s="119"/>
      <c r="AI16" s="52" t="str">
        <f t="shared" si="3"/>
        <v/>
      </c>
      <c r="AK16" s="125">
        <f t="shared" si="0"/>
        <v>0.50940855377704619</v>
      </c>
      <c r="AL16" s="157">
        <f t="shared" si="0"/>
        <v>0.62502982699747878</v>
      </c>
      <c r="AM16" s="157">
        <f t="shared" si="0"/>
        <v>0.99154958019518513</v>
      </c>
      <c r="AN16" s="157">
        <f t="shared" si="0"/>
        <v>0.80404355483546253</v>
      </c>
      <c r="AO16" s="157">
        <f t="shared" si="0"/>
        <v>0.61733227853359063</v>
      </c>
      <c r="AP16" s="157">
        <f t="shared" si="0"/>
        <v>0.71987570862832317</v>
      </c>
      <c r="AQ16" s="157">
        <f t="shared" si="0"/>
        <v>0.76635350276526137</v>
      </c>
      <c r="AR16" s="157">
        <f t="shared" si="0"/>
        <v>0.8211433301976967</v>
      </c>
      <c r="AS16" s="157">
        <f t="shared" si="0"/>
        <v>0.76836051432490382</v>
      </c>
      <c r="AT16" s="157">
        <f t="shared" si="0"/>
        <v>0.62297780713489115</v>
      </c>
      <c r="AU16" s="157">
        <f t="shared" si="0"/>
        <v>0.64502965024503012</v>
      </c>
      <c r="AV16" s="157">
        <f t="shared" si="0"/>
        <v>0.62782479707526928</v>
      </c>
      <c r="AW16" s="157">
        <f t="shared" si="0"/>
        <v>0.68654140158990717</v>
      </c>
      <c r="AX16" s="157">
        <f t="shared" si="0"/>
        <v>0.70500867227952968</v>
      </c>
      <c r="AY16" s="157" t="str">
        <f t="shared" si="4"/>
        <v/>
      </c>
      <c r="AZ16" s="52" t="str">
        <f t="shared" si="1"/>
        <v/>
      </c>
      <c r="BB16" s="105"/>
      <c r="BC16" s="105"/>
    </row>
    <row r="17" spans="1:55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196758.27999999991</v>
      </c>
      <c r="P17" s="119"/>
      <c r="Q17" s="52" t="str">
        <f t="shared" si="2"/>
        <v/>
      </c>
      <c r="S17" s="109" t="s">
        <v>83</v>
      </c>
      <c r="T17" s="19">
        <v>8623.6640000000007</v>
      </c>
      <c r="U17" s="154">
        <v>7729.3239999999987</v>
      </c>
      <c r="V17" s="154">
        <v>10518.219000000001</v>
      </c>
      <c r="W17" s="154">
        <v>7756.1780000000035</v>
      </c>
      <c r="X17" s="154">
        <v>12715.098000000002</v>
      </c>
      <c r="Y17" s="154">
        <v>10229.966999999997</v>
      </c>
      <c r="Z17" s="154">
        <v>10778.716999999997</v>
      </c>
      <c r="AA17" s="154">
        <v>11138.637000000001</v>
      </c>
      <c r="AB17" s="154">
        <v>17757.596000000001</v>
      </c>
      <c r="AC17" s="154">
        <v>15905.198000000008</v>
      </c>
      <c r="AD17" s="154">
        <v>14901.102000000014</v>
      </c>
      <c r="AE17" s="154">
        <v>15769.840000000007</v>
      </c>
      <c r="AF17" s="154">
        <v>21137.471000000001</v>
      </c>
      <c r="AG17" s="154">
        <v>15614.186999999987</v>
      </c>
      <c r="AH17" s="119"/>
      <c r="AI17" s="52" t="str">
        <f t="shared" si="3"/>
        <v/>
      </c>
      <c r="AK17" s="125">
        <f t="shared" si="0"/>
        <v>0.60031460662581315</v>
      </c>
      <c r="AL17" s="157">
        <f t="shared" si="0"/>
        <v>0.71355709966938063</v>
      </c>
      <c r="AM17" s="157">
        <f t="shared" ref="AM17:AP19" si="5">IF(V17="","",(V17/D17)*10)</f>
        <v>0.83440387019522733</v>
      </c>
      <c r="AN17" s="157">
        <f t="shared" si="5"/>
        <v>0.75962205850307263</v>
      </c>
      <c r="AO17" s="157">
        <f t="shared" si="5"/>
        <v>0.665186196292187</v>
      </c>
      <c r="AP17" s="157">
        <f t="shared" si="5"/>
        <v>0.71107592250929597</v>
      </c>
      <c r="AQ17" s="157">
        <f t="shared" si="0"/>
        <v>0.71269022597614096</v>
      </c>
      <c r="AR17" s="157">
        <f t="shared" si="0"/>
        <v>0.81960669958150867</v>
      </c>
      <c r="AS17" s="157">
        <f t="shared" si="0"/>
        <v>0.65924492501094711</v>
      </c>
      <c r="AT17" s="157">
        <f t="shared" si="0"/>
        <v>0.69739113193480651</v>
      </c>
      <c r="AU17" s="157">
        <f t="shared" si="0"/>
        <v>0.65871886092679444</v>
      </c>
      <c r="AV17" s="157">
        <f t="shared" si="0"/>
        <v>0.73566620101991387</v>
      </c>
      <c r="AW17" s="157">
        <f t="shared" si="0"/>
        <v>0.76443149183598691</v>
      </c>
      <c r="AX17" s="157">
        <f t="shared" si="0"/>
        <v>0.79357204179666518</v>
      </c>
      <c r="AY17" s="157" t="str">
        <f t="shared" si="4"/>
        <v/>
      </c>
      <c r="AZ17" s="52" t="str">
        <f t="shared" si="1"/>
        <v/>
      </c>
      <c r="BB17" s="105"/>
      <c r="BC17" s="105"/>
    </row>
    <row r="18" spans="1:55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205209.84999999992</v>
      </c>
      <c r="P18" s="119"/>
      <c r="Q18" s="52" t="str">
        <f t="shared" si="2"/>
        <v/>
      </c>
      <c r="S18" s="109" t="s">
        <v>84</v>
      </c>
      <c r="T18" s="19">
        <v>8608.0499999999975</v>
      </c>
      <c r="U18" s="154">
        <v>10777.051000000001</v>
      </c>
      <c r="V18" s="154">
        <v>8423.9280000000035</v>
      </c>
      <c r="W18" s="154">
        <v>14158.847</v>
      </c>
      <c r="X18" s="154">
        <v>13639.642000000007</v>
      </c>
      <c r="Y18" s="154">
        <v>9440.7710000000006</v>
      </c>
      <c r="Z18" s="154">
        <v>11551.010000000002</v>
      </c>
      <c r="AA18" s="154">
        <v>14804.034999999996</v>
      </c>
      <c r="AB18" s="154">
        <v>13581.739</v>
      </c>
      <c r="AC18" s="154">
        <v>16207.478999999999</v>
      </c>
      <c r="AD18" s="154">
        <v>14210.079999999994</v>
      </c>
      <c r="AE18" s="154">
        <v>17409.10100000001</v>
      </c>
      <c r="AF18" s="154">
        <v>19690.529000000002</v>
      </c>
      <c r="AG18" s="154">
        <v>13830.554999999995</v>
      </c>
      <c r="AH18" s="119"/>
      <c r="AI18" s="52" t="str">
        <f t="shared" si="3"/>
        <v/>
      </c>
      <c r="AK18" s="125">
        <f t="shared" si="0"/>
        <v>0.56293609227965202</v>
      </c>
      <c r="AL18" s="157">
        <f t="shared" si="0"/>
        <v>0.49757933898949919</v>
      </c>
      <c r="AM18" s="157">
        <f t="shared" si="5"/>
        <v>0.98046650538801527</v>
      </c>
      <c r="AN18" s="157">
        <f t="shared" si="5"/>
        <v>0.61540853762851611</v>
      </c>
      <c r="AO18" s="157">
        <f t="shared" si="5"/>
        <v>0.58447388363736552</v>
      </c>
      <c r="AP18" s="157">
        <f t="shared" si="5"/>
        <v>0.63213282543644767</v>
      </c>
      <c r="AQ18" s="157">
        <f t="shared" si="0"/>
        <v>0.68056524515204542</v>
      </c>
      <c r="AR18" s="157">
        <f t="shared" si="0"/>
        <v>0.91603617653690639</v>
      </c>
      <c r="AS18" s="157">
        <f t="shared" si="0"/>
        <v>0.67341958545274683</v>
      </c>
      <c r="AT18" s="157">
        <f t="shared" si="0"/>
        <v>0.7003002037365289</v>
      </c>
      <c r="AU18" s="157">
        <f t="shared" si="0"/>
        <v>0.56951749515031103</v>
      </c>
      <c r="AV18" s="157">
        <f t="shared" si="0"/>
        <v>0.71024266463191987</v>
      </c>
      <c r="AW18" s="157">
        <f t="shared" si="0"/>
        <v>0.66289479896411974</v>
      </c>
      <c r="AX18" s="157">
        <f t="shared" si="0"/>
        <v>0.67397130303443031</v>
      </c>
      <c r="AY18" s="157" t="str">
        <f t="shared" si="4"/>
        <v/>
      </c>
      <c r="AZ18" s="52" t="str">
        <f t="shared" si="1"/>
        <v/>
      </c>
      <c r="BB18" s="105"/>
      <c r="BC18" s="105"/>
    </row>
    <row r="19" spans="1:55" ht="20.100000000000001" customHeight="1" thickBot="1" x14ac:dyDescent="0.3">
      <c r="A19" s="35" t="str">
        <f>'2'!A19</f>
        <v>jan-fev</v>
      </c>
      <c r="B19" s="307">
        <f>SUM(B7:B8)</f>
        <v>216084.55</v>
      </c>
      <c r="C19" s="168">
        <f t="shared" ref="C19:P19" si="6">SUM(C7:C8)</f>
        <v>235116.15</v>
      </c>
      <c r="D19" s="168">
        <f t="shared" si="6"/>
        <v>202366.94</v>
      </c>
      <c r="E19" s="168">
        <f t="shared" si="6"/>
        <v>192494.97999999998</v>
      </c>
      <c r="F19" s="168">
        <f t="shared" si="6"/>
        <v>360249.61</v>
      </c>
      <c r="G19" s="168">
        <f t="shared" si="6"/>
        <v>354843.17999999982</v>
      </c>
      <c r="H19" s="168">
        <f t="shared" si="6"/>
        <v>288474.30000000005</v>
      </c>
      <c r="I19" s="168">
        <f t="shared" si="6"/>
        <v>346025.05999999994</v>
      </c>
      <c r="J19" s="168">
        <f t="shared" si="6"/>
        <v>209198.36</v>
      </c>
      <c r="K19" s="168">
        <f t="shared" si="6"/>
        <v>440145.27</v>
      </c>
      <c r="L19" s="168">
        <f t="shared" si="6"/>
        <v>431804.33999999997</v>
      </c>
      <c r="M19" s="168">
        <f t="shared" si="6"/>
        <v>471039.17</v>
      </c>
      <c r="N19" s="168">
        <f t="shared" si="6"/>
        <v>455144.69999999937</v>
      </c>
      <c r="O19" s="168">
        <f t="shared" si="6"/>
        <v>472882.67999999988</v>
      </c>
      <c r="P19" s="306">
        <f t="shared" si="6"/>
        <v>347300.53999999992</v>
      </c>
      <c r="Q19" s="164">
        <f t="shared" si="2"/>
        <v>-0.26556722272002009</v>
      </c>
      <c r="R19" s="171"/>
      <c r="S19" s="170"/>
      <c r="T19" s="167">
        <f>SUM(T7:T8)</f>
        <v>9922.2119999999995</v>
      </c>
      <c r="U19" s="168">
        <f t="shared" ref="U19:AH19" si="7">SUM(U7:U8)</f>
        <v>10467.098000000002</v>
      </c>
      <c r="V19" s="168">
        <f t="shared" si="7"/>
        <v>10355.940999999999</v>
      </c>
      <c r="W19" s="168">
        <f t="shared" si="7"/>
        <v>15831.048000000003</v>
      </c>
      <c r="X19" s="168">
        <f t="shared" si="7"/>
        <v>18378.658999999996</v>
      </c>
      <c r="Y19" s="168">
        <f t="shared" si="7"/>
        <v>17290.054</v>
      </c>
      <c r="Z19" s="168">
        <f t="shared" si="7"/>
        <v>15948.317000000003</v>
      </c>
      <c r="AA19" s="168">
        <f t="shared" si="7"/>
        <v>19336.292000000001</v>
      </c>
      <c r="AB19" s="168">
        <f t="shared" si="7"/>
        <v>17889.788</v>
      </c>
      <c r="AC19" s="168">
        <f t="shared" si="7"/>
        <v>25989.695</v>
      </c>
      <c r="AD19" s="168">
        <f t="shared" si="7"/>
        <v>27573.969000000005</v>
      </c>
      <c r="AE19" s="168">
        <f t="shared" si="7"/>
        <v>24372.471999999994</v>
      </c>
      <c r="AF19" s="168">
        <f t="shared" si="7"/>
        <v>29284.152999999998</v>
      </c>
      <c r="AG19" s="168">
        <f t="shared" si="7"/>
        <v>31180.587999999996</v>
      </c>
      <c r="AH19" s="169">
        <f t="shared" si="7"/>
        <v>22693.210000000014</v>
      </c>
      <c r="AI19" s="61">
        <f t="shared" si="3"/>
        <v>-0.2722007038481758</v>
      </c>
      <c r="AK19" s="172">
        <f t="shared" si="0"/>
        <v>0.45918192670415353</v>
      </c>
      <c r="AL19" s="173">
        <f t="shared" si="0"/>
        <v>0.44518838880272588</v>
      </c>
      <c r="AM19" s="173">
        <f t="shared" si="5"/>
        <v>0.51174075172555356</v>
      </c>
      <c r="AN19" s="173">
        <f t="shared" si="5"/>
        <v>0.82241355073259592</v>
      </c>
      <c r="AO19" s="173">
        <f t="shared" si="5"/>
        <v>0.51016457727740483</v>
      </c>
      <c r="AP19" s="173">
        <f t="shared" si="5"/>
        <v>0.4872590196040969</v>
      </c>
      <c r="AQ19" s="173">
        <f t="shared" si="0"/>
        <v>0.55285053122583194</v>
      </c>
      <c r="AR19" s="173">
        <f t="shared" si="0"/>
        <v>0.55881189645628571</v>
      </c>
      <c r="AS19" s="173">
        <f t="shared" si="0"/>
        <v>0.8551590939814252</v>
      </c>
      <c r="AT19" s="173">
        <f t="shared" si="0"/>
        <v>0.59047993404541188</v>
      </c>
      <c r="AU19" s="173">
        <f t="shared" si="0"/>
        <v>0.63857554094986657</v>
      </c>
      <c r="AV19" s="173">
        <f t="shared" si="0"/>
        <v>0.51741922014680852</v>
      </c>
      <c r="AW19" s="173">
        <f t="shared" si="0"/>
        <v>0.64340314190190595</v>
      </c>
      <c r="AX19" s="173">
        <f t="shared" si="0"/>
        <v>0.65937259533379411</v>
      </c>
      <c r="AY19" s="173">
        <f>(AH19/P19)*10</f>
        <v>0.6534170663829092</v>
      </c>
      <c r="AZ19" s="61">
        <f t="shared" si="1"/>
        <v>-9.0321147603504015E-3</v>
      </c>
      <c r="BB19" s="105"/>
      <c r="BC19" s="105"/>
    </row>
    <row r="20" spans="1:55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O20" si="8">SUM(E7:E9)</f>
        <v>270933.47000000003</v>
      </c>
      <c r="F20" s="154">
        <f t="shared" si="8"/>
        <v>519508.35</v>
      </c>
      <c r="G20" s="154">
        <f t="shared" si="8"/>
        <v>534624.43999999983</v>
      </c>
      <c r="H20" s="154">
        <f t="shared" si="8"/>
        <v>446773.26</v>
      </c>
      <c r="I20" s="154">
        <f t="shared" si="8"/>
        <v>530786.49</v>
      </c>
      <c r="J20" s="154">
        <f t="shared" si="8"/>
        <v>340453.22</v>
      </c>
      <c r="K20" s="154">
        <f t="shared" si="8"/>
        <v>649895.34000000008</v>
      </c>
      <c r="L20" s="154">
        <f t="shared" si="8"/>
        <v>640920.42999999993</v>
      </c>
      <c r="M20" s="154">
        <f t="shared" si="8"/>
        <v>817875.08000000077</v>
      </c>
      <c r="N20" s="154">
        <f t="shared" si="8"/>
        <v>652629.94999999914</v>
      </c>
      <c r="O20" s="154">
        <f t="shared" si="8"/>
        <v>778334.07000000018</v>
      </c>
      <c r="P20" s="154" t="str">
        <f>IF(P9="","",SUM(P7:P9))</f>
        <v/>
      </c>
      <c r="Q20" s="61" t="str">
        <f t="shared" si="2"/>
        <v/>
      </c>
      <c r="S20" s="109" t="s">
        <v>85</v>
      </c>
      <c r="T20" s="19">
        <f>SUM(T7:T9)</f>
        <v>17386.603999999999</v>
      </c>
      <c r="U20" s="154">
        <f t="shared" ref="U20" si="9">SUM(U7:U9)</f>
        <v>16187.608</v>
      </c>
      <c r="V20" s="154">
        <f>SUM(V7:V9)</f>
        <v>17207.878999999994</v>
      </c>
      <c r="W20" s="154">
        <f t="shared" ref="W20:AG20" si="10">SUM(W7:W9)</f>
        <v>22973.369000000002</v>
      </c>
      <c r="X20" s="154">
        <f t="shared" si="10"/>
        <v>26551.153999999995</v>
      </c>
      <c r="Y20" s="154">
        <f t="shared" si="10"/>
        <v>26243.759999999998</v>
      </c>
      <c r="Z20" s="154">
        <f t="shared" si="10"/>
        <v>24497.342000000004</v>
      </c>
      <c r="AA20" s="154">
        <f t="shared" si="10"/>
        <v>29314.421999999999</v>
      </c>
      <c r="AB20" s="154">
        <f t="shared" si="10"/>
        <v>28198.834000000003</v>
      </c>
      <c r="AC20" s="154">
        <f t="shared" si="10"/>
        <v>37842.870999999999</v>
      </c>
      <c r="AD20" s="154">
        <f t="shared" si="10"/>
        <v>40547.094000000005</v>
      </c>
      <c r="AE20" s="154">
        <f t="shared" si="10"/>
        <v>42274.478999999992</v>
      </c>
      <c r="AF20" s="154">
        <f t="shared" si="10"/>
        <v>43123.891000000003</v>
      </c>
      <c r="AG20" s="154">
        <f t="shared" si="10"/>
        <v>51384.464999999997</v>
      </c>
      <c r="AH20" s="202" t="str">
        <f>IF(AH9="","",SUM(AH7:AH9))</f>
        <v/>
      </c>
      <c r="AI20" s="61" t="str">
        <f t="shared" si="3"/>
        <v/>
      </c>
      <c r="AK20" s="124">
        <f t="shared" si="0"/>
        <v>0.45277968317460826</v>
      </c>
      <c r="AL20" s="156">
        <f t="shared" si="0"/>
        <v>0.44870661372088694</v>
      </c>
      <c r="AM20" s="156">
        <f t="shared" si="0"/>
        <v>0.50886638186154198</v>
      </c>
      <c r="AN20" s="156">
        <f t="shared" si="0"/>
        <v>0.84793395958055684</v>
      </c>
      <c r="AO20" s="156">
        <f t="shared" si="0"/>
        <v>0.51108233390281399</v>
      </c>
      <c r="AP20" s="156">
        <f t="shared" si="0"/>
        <v>0.49088216019454722</v>
      </c>
      <c r="AQ20" s="156">
        <f t="shared" si="0"/>
        <v>0.54831710384815791</v>
      </c>
      <c r="AR20" s="156">
        <f t="shared" si="0"/>
        <v>0.55228274555367829</v>
      </c>
      <c r="AS20" s="156">
        <f t="shared" si="0"/>
        <v>0.82827338216980306</v>
      </c>
      <c r="AT20" s="156">
        <f t="shared" si="0"/>
        <v>0.5822917733184545</v>
      </c>
      <c r="AU20" s="156">
        <f t="shared" si="0"/>
        <v>0.63263850085103401</v>
      </c>
      <c r="AV20" s="156">
        <f t="shared" si="0"/>
        <v>0.51688185682341559</v>
      </c>
      <c r="AW20" s="156">
        <f t="shared" si="0"/>
        <v>0.66077094684361415</v>
      </c>
      <c r="AX20" s="156">
        <f t="shared" si="0"/>
        <v>0.66018522098101118</v>
      </c>
      <c r="AY20" s="156" t="str">
        <f>IF(AH20="","",(AH20/P20)*10)</f>
        <v/>
      </c>
      <c r="AZ20" s="61" t="str">
        <f t="shared" si="1"/>
        <v/>
      </c>
      <c r="BB20" s="105"/>
      <c r="BC20" s="105"/>
    </row>
    <row r="21" spans="1:55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O21" si="11">SUM(E10:E12)</f>
        <v>410436.21999999991</v>
      </c>
      <c r="F21" s="154">
        <f t="shared" si="11"/>
        <v>511451.39999999991</v>
      </c>
      <c r="G21" s="154">
        <f t="shared" si="11"/>
        <v>582701.47000000009</v>
      </c>
      <c r="H21" s="154">
        <f t="shared" si="11"/>
        <v>438564.12</v>
      </c>
      <c r="I21" s="154">
        <f t="shared" si="11"/>
        <v>651591.7899999998</v>
      </c>
      <c r="J21" s="154">
        <f t="shared" si="11"/>
        <v>433350.24</v>
      </c>
      <c r="K21" s="154">
        <f t="shared" si="11"/>
        <v>722229.66999999993</v>
      </c>
      <c r="L21" s="154">
        <f t="shared" si="11"/>
        <v>641359.04</v>
      </c>
      <c r="M21" s="154">
        <f t="shared" si="11"/>
        <v>787392.28999999992</v>
      </c>
      <c r="N21" s="154">
        <f t="shared" si="11"/>
        <v>733028.42999999993</v>
      </c>
      <c r="O21" s="154">
        <f t="shared" si="11"/>
        <v>862302.37000000011</v>
      </c>
      <c r="P21" s="154" t="str">
        <f>IF(P12="","",SUM(P10:P12))</f>
        <v/>
      </c>
      <c r="Q21" s="52" t="str">
        <f t="shared" si="2"/>
        <v/>
      </c>
      <c r="S21" s="109" t="s">
        <v>86</v>
      </c>
      <c r="T21" s="19">
        <f>SUM(T10:T12)</f>
        <v>20822.173999999999</v>
      </c>
      <c r="U21" s="154">
        <f t="shared" ref="U21" si="12">SUM(U10:U12)</f>
        <v>16993.961000000003</v>
      </c>
      <c r="V21" s="154">
        <f>SUM(V10:V12)</f>
        <v>20306.538000000008</v>
      </c>
      <c r="W21" s="154">
        <f t="shared" ref="W21:AG21" si="13">SUM(W10:W12)</f>
        <v>32580.996999999992</v>
      </c>
      <c r="X21" s="154">
        <f t="shared" si="13"/>
        <v>26623.229000000007</v>
      </c>
      <c r="Y21" s="154">
        <f t="shared" si="13"/>
        <v>30060.606000000007</v>
      </c>
      <c r="Z21" s="154">
        <f t="shared" si="13"/>
        <v>25330.112999999998</v>
      </c>
      <c r="AA21" s="154">
        <f t="shared" si="13"/>
        <v>36181.829000000005</v>
      </c>
      <c r="AB21" s="154">
        <f t="shared" si="13"/>
        <v>36659.758999999998</v>
      </c>
      <c r="AC21" s="154">
        <f t="shared" si="13"/>
        <v>39251.351000000017</v>
      </c>
      <c r="AD21" s="154">
        <f t="shared" si="13"/>
        <v>36974.111999999994</v>
      </c>
      <c r="AE21" s="154">
        <f t="shared" si="13"/>
        <v>42339.286999999997</v>
      </c>
      <c r="AF21" s="154">
        <f t="shared" si="13"/>
        <v>50640.62</v>
      </c>
      <c r="AG21" s="154">
        <f t="shared" si="13"/>
        <v>54795.052999999985</v>
      </c>
      <c r="AH21" s="202" t="str">
        <f>IF(AH12="","",SUM(AH10:AH12))</f>
        <v/>
      </c>
      <c r="AI21" s="52" t="str">
        <f t="shared" si="3"/>
        <v/>
      </c>
      <c r="AK21" s="125">
        <f t="shared" si="0"/>
        <v>0.4635433813049899</v>
      </c>
      <c r="AL21" s="157">
        <f t="shared" si="0"/>
        <v>0.4709352422927755</v>
      </c>
      <c r="AM21" s="157">
        <f t="shared" si="0"/>
        <v>0.56658857702200172</v>
      </c>
      <c r="AN21" s="157">
        <f t="shared" si="0"/>
        <v>0.7938138841645116</v>
      </c>
      <c r="AO21" s="157">
        <f t="shared" si="0"/>
        <v>0.52054269477021697</v>
      </c>
      <c r="AP21" s="157">
        <f t="shared" si="0"/>
        <v>0.51588347631935783</v>
      </c>
      <c r="AQ21" s="157">
        <f t="shared" si="0"/>
        <v>0.57756920470374995</v>
      </c>
      <c r="AR21" s="157">
        <f t="shared" si="0"/>
        <v>0.55528368459031718</v>
      </c>
      <c r="AS21" s="157">
        <f t="shared" si="0"/>
        <v>0.84596143295086201</v>
      </c>
      <c r="AT21" s="157">
        <f t="shared" si="0"/>
        <v>0.54347464013767288</v>
      </c>
      <c r="AU21" s="157">
        <f t="shared" si="0"/>
        <v>0.57649631008553326</v>
      </c>
      <c r="AV21" s="157">
        <f t="shared" si="0"/>
        <v>0.53771528547733172</v>
      </c>
      <c r="AW21" s="157">
        <f t="shared" si="0"/>
        <v>0.69084114513812245</v>
      </c>
      <c r="AX21" s="157">
        <f t="shared" si="0"/>
        <v>0.63545056706732672</v>
      </c>
      <c r="AY21" s="303" t="str">
        <f>IF(AH21="","",(AH21/P21)*10)</f>
        <v/>
      </c>
      <c r="AZ21" s="52" t="str">
        <f t="shared" si="1"/>
        <v/>
      </c>
      <c r="BB21" s="105"/>
      <c r="BC21" s="105"/>
    </row>
    <row r="22" spans="1:55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O22" si="14">SUM(E13:E15)</f>
        <v>431446.86999999988</v>
      </c>
      <c r="F22" s="154">
        <f t="shared" si="14"/>
        <v>682723.02999999991</v>
      </c>
      <c r="G22" s="154">
        <f t="shared" si="14"/>
        <v>626913.08999999985</v>
      </c>
      <c r="H22" s="154">
        <f t="shared" si="14"/>
        <v>458823.13999999961</v>
      </c>
      <c r="I22" s="154">
        <f t="shared" si="14"/>
        <v>516420.31999999972</v>
      </c>
      <c r="J22" s="154">
        <f t="shared" si="14"/>
        <v>514480.41000000003</v>
      </c>
      <c r="K22" s="154">
        <f t="shared" si="14"/>
        <v>823375.22000000055</v>
      </c>
      <c r="L22" s="154">
        <f t="shared" si="14"/>
        <v>766069.49</v>
      </c>
      <c r="M22" s="154">
        <f t="shared" si="14"/>
        <v>684091.10999999964</v>
      </c>
      <c r="N22" s="154">
        <f t="shared" si="14"/>
        <v>752818.34999999928</v>
      </c>
      <c r="O22" s="154">
        <f t="shared" si="14"/>
        <v>744800.44</v>
      </c>
      <c r="P22" s="154" t="str">
        <f>IF(P15="","",SUM(P13:P15))</f>
        <v/>
      </c>
      <c r="Q22" s="52" t="str">
        <f t="shared" si="2"/>
        <v/>
      </c>
      <c r="S22" s="109" t="s">
        <v>87</v>
      </c>
      <c r="T22" s="19">
        <f>SUM(T13:T15)</f>
        <v>25135.716000000004</v>
      </c>
      <c r="U22" s="154">
        <f t="shared" ref="U22" si="15">SUM(U13:U15)</f>
        <v>23908.640999999996</v>
      </c>
      <c r="V22" s="154">
        <f>SUM(V13:V15)</f>
        <v>23069.980999999996</v>
      </c>
      <c r="W22" s="154">
        <f t="shared" ref="W22:AG22" si="16">SUM(W13:W15)</f>
        <v>32504.29800000001</v>
      </c>
      <c r="X22" s="154">
        <f t="shared" si="16"/>
        <v>33772.178999999996</v>
      </c>
      <c r="Y22" s="154">
        <f t="shared" si="16"/>
        <v>31879.368999999995</v>
      </c>
      <c r="Z22" s="154">
        <f t="shared" si="16"/>
        <v>27356.271000000008</v>
      </c>
      <c r="AA22" s="154">
        <f t="shared" si="16"/>
        <v>32668.917000000012</v>
      </c>
      <c r="AB22" s="154">
        <f t="shared" si="16"/>
        <v>41788.728000000003</v>
      </c>
      <c r="AC22" s="154">
        <f t="shared" si="16"/>
        <v>42542.01</v>
      </c>
      <c r="AD22" s="154">
        <f t="shared" si="16"/>
        <v>45356.519000000008</v>
      </c>
      <c r="AE22" s="154">
        <f t="shared" si="16"/>
        <v>41128.285999999993</v>
      </c>
      <c r="AF22" s="154">
        <f t="shared" si="16"/>
        <v>52942.623999999996</v>
      </c>
      <c r="AG22" s="154">
        <f t="shared" si="16"/>
        <v>50579.536000000022</v>
      </c>
      <c r="AH22" s="202" t="str">
        <f>IF(AH15="","",SUM(AH13:AH15))</f>
        <v/>
      </c>
      <c r="AI22" s="52" t="str">
        <f t="shared" si="3"/>
        <v/>
      </c>
      <c r="AK22" s="125">
        <f t="shared" si="0"/>
        <v>0.49145504558914899</v>
      </c>
      <c r="AL22" s="157">
        <f t="shared" si="0"/>
        <v>0.48945196647429901</v>
      </c>
      <c r="AM22" s="157">
        <f t="shared" si="0"/>
        <v>0.72415411933385454</v>
      </c>
      <c r="AN22" s="157">
        <f t="shared" si="0"/>
        <v>0.75337892705074017</v>
      </c>
      <c r="AO22" s="157">
        <f t="shared" si="0"/>
        <v>0.49466881174346788</v>
      </c>
      <c r="AP22" s="157">
        <f t="shared" si="0"/>
        <v>0.50851337304186772</v>
      </c>
      <c r="AQ22" s="157">
        <f t="shared" si="0"/>
        <v>0.59622692525926291</v>
      </c>
      <c r="AR22" s="157">
        <f t="shared" si="0"/>
        <v>0.63260324458185591</v>
      </c>
      <c r="AS22" s="157">
        <f t="shared" si="0"/>
        <v>0.8122511020390456</v>
      </c>
      <c r="AT22" s="157">
        <f t="shared" si="0"/>
        <v>0.5166782891523013</v>
      </c>
      <c r="AU22" s="157">
        <f t="shared" si="0"/>
        <v>0.59206794673417951</v>
      </c>
      <c r="AV22" s="157">
        <f t="shared" si="0"/>
        <v>0.60121064868099239</v>
      </c>
      <c r="AW22" s="157">
        <f t="shared" si="0"/>
        <v>0.70325894686281276</v>
      </c>
      <c r="AX22" s="157">
        <f t="shared" si="0"/>
        <v>0.67910185445110671</v>
      </c>
      <c r="AY22" s="303" t="str">
        <f t="shared" ref="AY22:AY23" si="17">IF(AH22="","",(AH22/P22)*10)</f>
        <v/>
      </c>
      <c r="AZ22" s="52" t="str">
        <f t="shared" si="1"/>
        <v/>
      </c>
      <c r="BB22" s="105"/>
      <c r="BC22" s="105"/>
    </row>
    <row r="23" spans="1:55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O23" si="18">SUM(E16:E18)</f>
        <v>486713.37999999966</v>
      </c>
      <c r="F23" s="155">
        <f t="shared" si="18"/>
        <v>616515.64000000025</v>
      </c>
      <c r="G23" s="155">
        <f t="shared" si="18"/>
        <v>416852.43999999983</v>
      </c>
      <c r="H23" s="155">
        <f t="shared" si="18"/>
        <v>460289.7799999998</v>
      </c>
      <c r="I23" s="155">
        <f t="shared" si="18"/>
        <v>457022.28999999969</v>
      </c>
      <c r="J23" s="155">
        <f t="shared" si="18"/>
        <v>688917.43</v>
      </c>
      <c r="K23" s="155">
        <f t="shared" si="18"/>
        <v>739760.91000000038</v>
      </c>
      <c r="L23" s="155">
        <f t="shared" si="18"/>
        <v>696889.35999999987</v>
      </c>
      <c r="M23" s="155">
        <f t="shared" si="18"/>
        <v>681593.02000000014</v>
      </c>
      <c r="N23" s="155">
        <f t="shared" si="18"/>
        <v>832945.81000000052</v>
      </c>
      <c r="O23" s="155">
        <f t="shared" si="18"/>
        <v>584745.90999999992</v>
      </c>
      <c r="P23" s="155" t="str">
        <f>IF(P18="","",SUM(P16:P18))</f>
        <v/>
      </c>
      <c r="Q23" s="55" t="str">
        <f t="shared" si="2"/>
        <v/>
      </c>
      <c r="S23" s="110" t="s">
        <v>88</v>
      </c>
      <c r="T23" s="21">
        <f>SUM(T16:T18)</f>
        <v>26148.870999999992</v>
      </c>
      <c r="U23" s="155">
        <f t="shared" ref="U23" si="19">SUM(U16:U18)</f>
        <v>24824.359</v>
      </c>
      <c r="V23" s="155">
        <f>SUM(V16:V18)</f>
        <v>25786.902000000006</v>
      </c>
      <c r="W23" s="155">
        <f t="shared" ref="W23:AG23" si="20">SUM(W16:W18)</f>
        <v>34340.337000000007</v>
      </c>
      <c r="X23" s="155">
        <f t="shared" si="20"/>
        <v>38207.429000000004</v>
      </c>
      <c r="Y23" s="155">
        <f t="shared" si="20"/>
        <v>28571.173999999999</v>
      </c>
      <c r="Z23" s="155">
        <f t="shared" si="20"/>
        <v>33006.81</v>
      </c>
      <c r="AA23" s="155">
        <f t="shared" si="20"/>
        <v>39040.758000000002</v>
      </c>
      <c r="AB23" s="155">
        <f t="shared" si="20"/>
        <v>48079.73</v>
      </c>
      <c r="AC23" s="155">
        <f t="shared" si="20"/>
        <v>49572.105999999992</v>
      </c>
      <c r="AD23" s="155">
        <f t="shared" si="20"/>
        <v>43376.988000000005</v>
      </c>
      <c r="AE23" s="155">
        <f t="shared" si="20"/>
        <v>47123.987000000023</v>
      </c>
      <c r="AF23" s="155">
        <f t="shared" si="20"/>
        <v>58636.54</v>
      </c>
      <c r="AG23" s="155">
        <f t="shared" si="20"/>
        <v>42330.733999999989</v>
      </c>
      <c r="AH23" s="203" t="str">
        <f>IF(AH18="","",SUM(AH16:AH18))</f>
        <v/>
      </c>
      <c r="AI23" s="55" t="str">
        <f t="shared" si="3"/>
        <v/>
      </c>
      <c r="AK23" s="126">
        <f t="shared" ref="AK23:AL23" si="21">(T23/B23)*10</f>
        <v>0.55445366590058986</v>
      </c>
      <c r="AL23" s="158">
        <f t="shared" si="21"/>
        <v>0.58274025510480154</v>
      </c>
      <c r="AM23" s="158">
        <f t="shared" ref="AM23:AX23" si="22">IF(AM18="","",(V23/D23)*10)</f>
        <v>0.91766659206541912</v>
      </c>
      <c r="AN23" s="158">
        <f t="shared" si="22"/>
        <v>0.70555563933746857</v>
      </c>
      <c r="AO23" s="158">
        <f t="shared" si="22"/>
        <v>0.61973170704963765</v>
      </c>
      <c r="AP23" s="158">
        <f t="shared" si="22"/>
        <v>0.68540258514499786</v>
      </c>
      <c r="AQ23" s="158">
        <f t="shared" si="22"/>
        <v>0.71708761380711117</v>
      </c>
      <c r="AR23" s="158">
        <f t="shared" si="22"/>
        <v>0.85424187953721087</v>
      </c>
      <c r="AS23" s="158">
        <f t="shared" si="22"/>
        <v>0.69790264995908136</v>
      </c>
      <c r="AT23" s="158">
        <f t="shared" si="22"/>
        <v>0.67010983318921202</v>
      </c>
      <c r="AU23" s="158">
        <f t="shared" si="22"/>
        <v>0.62243722590340611</v>
      </c>
      <c r="AV23" s="158">
        <f t="shared" si="22"/>
        <v>0.69138012886340905</v>
      </c>
      <c r="AW23" s="158">
        <f t="shared" si="22"/>
        <v>0.70396584382842342</v>
      </c>
      <c r="AX23" s="158">
        <f t="shared" si="22"/>
        <v>0.72391671794677437</v>
      </c>
      <c r="AY23" s="304" t="str">
        <f t="shared" si="17"/>
        <v/>
      </c>
      <c r="AZ23" s="55" t="str">
        <f t="shared" si="1"/>
        <v/>
      </c>
      <c r="BB23" s="105"/>
      <c r="BC23" s="105"/>
    </row>
    <row r="24" spans="1:55" x14ac:dyDescent="0.25">
      <c r="J24" s="119"/>
      <c r="K24" s="119"/>
      <c r="L24" s="119"/>
      <c r="M24" s="119"/>
      <c r="N24" s="119"/>
      <c r="O24" s="119"/>
      <c r="S24" s="119">
        <f>SUM(T7:T18)</f>
        <v>89493.365000000005</v>
      </c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BB24" s="105"/>
      <c r="BC24" s="105"/>
    </row>
    <row r="25" spans="1:55" ht="15.75" thickBot="1" x14ac:dyDescent="0.3">
      <c r="Q25" s="205" t="s">
        <v>1</v>
      </c>
      <c r="AI25" s="289">
        <v>1000</v>
      </c>
      <c r="AZ25" s="289" t="s">
        <v>47</v>
      </c>
      <c r="BB25" s="105"/>
      <c r="BC25" s="105"/>
    </row>
    <row r="26" spans="1:55" ht="20.100000000000001" customHeight="1" x14ac:dyDescent="0.25">
      <c r="A26" s="334" t="s">
        <v>2</v>
      </c>
      <c r="B26" s="336" t="s">
        <v>71</v>
      </c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0"/>
      <c r="P26" s="331"/>
      <c r="Q26" s="339" t="str">
        <f>Q4</f>
        <v>D       2024/2023</v>
      </c>
      <c r="S26" s="337" t="s">
        <v>3</v>
      </c>
      <c r="T26" s="329" t="s">
        <v>71</v>
      </c>
      <c r="U26" s="330"/>
      <c r="V26" s="330"/>
      <c r="W26" s="330"/>
      <c r="X26" s="330"/>
      <c r="Y26" s="330"/>
      <c r="Z26" s="330"/>
      <c r="AA26" s="330"/>
      <c r="AB26" s="330"/>
      <c r="AC26" s="330"/>
      <c r="AD26" s="330"/>
      <c r="AE26" s="330"/>
      <c r="AF26" s="330"/>
      <c r="AG26" s="330"/>
      <c r="AH26" s="331"/>
      <c r="AI26" s="339" t="str">
        <f>Q26</f>
        <v>D       2024/2023</v>
      </c>
      <c r="AK26" s="329" t="s">
        <v>71</v>
      </c>
      <c r="AL26" s="330"/>
      <c r="AM26" s="330"/>
      <c r="AN26" s="330"/>
      <c r="AO26" s="330"/>
      <c r="AP26" s="330"/>
      <c r="AQ26" s="330"/>
      <c r="AR26" s="330"/>
      <c r="AS26" s="330"/>
      <c r="AT26" s="330"/>
      <c r="AU26" s="330"/>
      <c r="AV26" s="330"/>
      <c r="AW26" s="330"/>
      <c r="AX26" s="330"/>
      <c r="AY26" s="331"/>
      <c r="AZ26" s="339" t="str">
        <f>AI26</f>
        <v>D       2024/2023</v>
      </c>
      <c r="BB26" s="105"/>
      <c r="BC26" s="105"/>
    </row>
    <row r="27" spans="1:55" ht="20.100000000000001" customHeight="1" thickBot="1" x14ac:dyDescent="0.3">
      <c r="A27" s="335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3">
        <v>2024</v>
      </c>
      <c r="Q27" s="340"/>
      <c r="S27" s="338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40"/>
      <c r="AK27" s="25">
        <v>2010</v>
      </c>
      <c r="AL27" s="135">
        <v>2011</v>
      </c>
      <c r="AM27" s="13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265">
        <v>2018</v>
      </c>
      <c r="AT27" s="135">
        <v>2019</v>
      </c>
      <c r="AU27" s="135">
        <v>2020</v>
      </c>
      <c r="AV27" s="135">
        <v>2021</v>
      </c>
      <c r="AW27" s="176">
        <v>2022</v>
      </c>
      <c r="AX27" s="135">
        <v>2023</v>
      </c>
      <c r="AY27" s="266">
        <v>2024</v>
      </c>
      <c r="AZ27" s="340"/>
      <c r="BB27" s="105"/>
      <c r="BC27" s="105"/>
    </row>
    <row r="28" spans="1:55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4"/>
      <c r="S28" s="291"/>
      <c r="T28" s="293">
        <v>2010</v>
      </c>
      <c r="U28" s="293">
        <v>2011</v>
      </c>
      <c r="V28" s="293">
        <v>2012</v>
      </c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4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2"/>
      <c r="BB28" s="105"/>
      <c r="BC28" s="105"/>
    </row>
    <row r="29" spans="1:55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53">
        <v>208685.84999999992</v>
      </c>
      <c r="P29" s="112">
        <v>160271.28000000003</v>
      </c>
      <c r="Q29" s="61">
        <f>IF(P29="","",(P29-O29)/O29)</f>
        <v>-0.23199737787684171</v>
      </c>
      <c r="S29" s="109" t="s">
        <v>73</v>
      </c>
      <c r="T29" s="39">
        <v>5016.9969999999994</v>
      </c>
      <c r="U29" s="153">
        <v>5270.674</v>
      </c>
      <c r="V29" s="153">
        <v>5254.5140000000001</v>
      </c>
      <c r="W29" s="153">
        <v>8076.4090000000024</v>
      </c>
      <c r="X29" s="153">
        <v>9156.59</v>
      </c>
      <c r="Y29" s="153">
        <v>7918.5499999999993</v>
      </c>
      <c r="Z29" s="153">
        <v>7480.9960000000019</v>
      </c>
      <c r="AA29" s="153">
        <v>9138.478000000001</v>
      </c>
      <c r="AB29" s="153">
        <v>8324.8559999999998</v>
      </c>
      <c r="AC29" s="153">
        <v>11927.749</v>
      </c>
      <c r="AD29" s="153">
        <v>14184.973999999998</v>
      </c>
      <c r="AE29" s="153">
        <v>11496.755999999994</v>
      </c>
      <c r="AF29" s="153">
        <v>12141.410000000002</v>
      </c>
      <c r="AG29" s="153">
        <v>14447.574999999999</v>
      </c>
      <c r="AH29" s="112">
        <v>10158.263000000001</v>
      </c>
      <c r="AI29" s="61">
        <f>IF(AH29="","",(AH29-AG29)/AG29)</f>
        <v>-0.29688802446085233</v>
      </c>
      <c r="AK29" s="124">
        <f t="shared" ref="AK29:AX44" si="23">(T29/B29)*10</f>
        <v>0.44749494995804673</v>
      </c>
      <c r="AL29" s="156">
        <f t="shared" si="23"/>
        <v>0.42199049962249885</v>
      </c>
      <c r="AM29" s="156">
        <f t="shared" si="23"/>
        <v>0.47202259593859536</v>
      </c>
      <c r="AN29" s="156">
        <f t="shared" si="23"/>
        <v>0.8081632158864277</v>
      </c>
      <c r="AO29" s="156">
        <f t="shared" si="23"/>
        <v>0.50550044106984959</v>
      </c>
      <c r="AP29" s="156">
        <f t="shared" si="23"/>
        <v>0.47895812371298058</v>
      </c>
      <c r="AQ29" s="156">
        <f t="shared" si="23"/>
        <v>0.58749022877813117</v>
      </c>
      <c r="AR29" s="156">
        <f t="shared" si="23"/>
        <v>0.55261592323817688</v>
      </c>
      <c r="AS29" s="156">
        <f t="shared" si="23"/>
        <v>0.77172992674881657</v>
      </c>
      <c r="AT29" s="156">
        <f t="shared" si="23"/>
        <v>0.59323467465978674</v>
      </c>
      <c r="AU29" s="156">
        <f t="shared" si="23"/>
        <v>0.61384805672702092</v>
      </c>
      <c r="AV29" s="156">
        <f t="shared" si="23"/>
        <v>0.53656597117584959</v>
      </c>
      <c r="AW29" s="156">
        <f t="shared" si="23"/>
        <v>0.64128226769950125</v>
      </c>
      <c r="AX29" s="156">
        <f t="shared" si="23"/>
        <v>0.69231215245307742</v>
      </c>
      <c r="AY29" s="156">
        <f>(AH29/P29)*10</f>
        <v>0.63381680111371153</v>
      </c>
      <c r="AZ29" s="61">
        <f t="shared" ref="AZ29:AZ45" si="24">IF(AY29="","",(AY29-AX29)/AX29)</f>
        <v>-8.4492740929216201E-2</v>
      </c>
      <c r="BB29" s="105"/>
      <c r="BC29" s="105"/>
    </row>
    <row r="30" spans="1:55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54">
        <v>263421.92999999993</v>
      </c>
      <c r="P30" s="119">
        <v>186775.90000000002</v>
      </c>
      <c r="Q30" s="52">
        <f t="shared" ref="Q30:Q45" si="25">IF(P30="","",(P30-O30)/O30)</f>
        <v>-0.29096298094847278</v>
      </c>
      <c r="S30" s="109" t="s">
        <v>74</v>
      </c>
      <c r="T30" s="19">
        <v>4768.4190000000008</v>
      </c>
      <c r="U30" s="154">
        <v>5015.1330000000007</v>
      </c>
      <c r="V30" s="154">
        <v>4911.1499999999996</v>
      </c>
      <c r="W30" s="154">
        <v>7549.5049999999992</v>
      </c>
      <c r="X30" s="154">
        <v>9045.7329999999984</v>
      </c>
      <c r="Y30" s="154">
        <v>9256.7200000000012</v>
      </c>
      <c r="Z30" s="154">
        <v>8296.7439999999988</v>
      </c>
      <c r="AA30" s="154">
        <v>9856.137999999999</v>
      </c>
      <c r="AB30" s="154">
        <v>9306.1540000000005</v>
      </c>
      <c r="AC30" s="154">
        <v>13709.666999999996</v>
      </c>
      <c r="AD30" s="154">
        <v>12449.267000000005</v>
      </c>
      <c r="AE30" s="154">
        <v>12684.448000000004</v>
      </c>
      <c r="AF30" s="154">
        <v>16621.906999999996</v>
      </c>
      <c r="AG30" s="154">
        <v>16093.980000000005</v>
      </c>
      <c r="AH30" s="119">
        <v>12204.484000000002</v>
      </c>
      <c r="AI30" s="52">
        <f t="shared" ref="AI30:AI45" si="26">IF(AH30="","",(AH30-AG30)/AG30)</f>
        <v>-0.24167396753320194</v>
      </c>
      <c r="AK30" s="125">
        <f t="shared" si="23"/>
        <v>0.46047109354109889</v>
      </c>
      <c r="AL30" s="157">
        <f t="shared" si="23"/>
        <v>0.45757226895448566</v>
      </c>
      <c r="AM30" s="157">
        <f t="shared" si="23"/>
        <v>0.5419617422671561</v>
      </c>
      <c r="AN30" s="157">
        <f t="shared" si="23"/>
        <v>0.82888642292733761</v>
      </c>
      <c r="AO30" s="157">
        <f t="shared" si="23"/>
        <v>0.50636300335303253</v>
      </c>
      <c r="AP30" s="157">
        <f t="shared" si="23"/>
        <v>0.48905442795728249</v>
      </c>
      <c r="AQ30" s="157">
        <f t="shared" si="23"/>
        <v>0.51556937685642856</v>
      </c>
      <c r="AR30" s="157">
        <f t="shared" si="23"/>
        <v>0.54755948056577153</v>
      </c>
      <c r="AS30" s="157">
        <f t="shared" si="23"/>
        <v>0.92171330852361721</v>
      </c>
      <c r="AT30" s="157">
        <f t="shared" si="23"/>
        <v>0.57411865515950256</v>
      </c>
      <c r="AU30" s="157">
        <f t="shared" si="23"/>
        <v>0.6218671970115851</v>
      </c>
      <c r="AV30" s="157">
        <f t="shared" si="23"/>
        <v>0.49425784549142993</v>
      </c>
      <c r="AW30" s="157">
        <f t="shared" si="23"/>
        <v>0.62654318974990453</v>
      </c>
      <c r="AX30" s="157">
        <f t="shared" si="23"/>
        <v>0.61095824482039174</v>
      </c>
      <c r="AY30" s="157">
        <f>IF(AH30="","",(AH30/P30)*10)</f>
        <v>0.65342927005036522</v>
      </c>
      <c r="AZ30" s="52">
        <f t="shared" si="24"/>
        <v>6.951543021153439E-2</v>
      </c>
      <c r="BB30" s="105"/>
      <c r="BC30" s="105"/>
    </row>
    <row r="31" spans="1:55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54">
        <v>305335.31000000011</v>
      </c>
      <c r="P31" s="119"/>
      <c r="Q31" s="52" t="str">
        <f t="shared" si="25"/>
        <v/>
      </c>
      <c r="S31" s="109" t="s">
        <v>75</v>
      </c>
      <c r="T31" s="19">
        <v>7424.4470000000001</v>
      </c>
      <c r="U31" s="154">
        <v>5510.3540000000003</v>
      </c>
      <c r="V31" s="154">
        <v>6830.2309999999961</v>
      </c>
      <c r="W31" s="154">
        <v>7114.5390000000007</v>
      </c>
      <c r="X31" s="154">
        <v>8082.2549999999983</v>
      </c>
      <c r="Y31" s="154">
        <v>8938.91</v>
      </c>
      <c r="Z31" s="154">
        <v>8489.652</v>
      </c>
      <c r="AA31" s="154">
        <v>9926.7349999999988</v>
      </c>
      <c r="AB31" s="154">
        <v>10260.373</v>
      </c>
      <c r="AC31" s="154">
        <v>11780.022999999999</v>
      </c>
      <c r="AD31" s="154">
        <v>12880.835000000003</v>
      </c>
      <c r="AE31" s="154">
        <v>17712.749</v>
      </c>
      <c r="AF31" s="154">
        <v>13728.199000000006</v>
      </c>
      <c r="AG31" s="154">
        <v>19946.481</v>
      </c>
      <c r="AH31" s="119"/>
      <c r="AI31" s="52" t="str">
        <f t="shared" si="26"/>
        <v/>
      </c>
      <c r="AK31" s="125">
        <f t="shared" si="23"/>
        <v>0.44241062088628053</v>
      </c>
      <c r="AL31" s="157">
        <f t="shared" si="23"/>
        <v>0.44000691509090828</v>
      </c>
      <c r="AM31" s="157">
        <f t="shared" si="23"/>
        <v>0.50306153781226581</v>
      </c>
      <c r="AN31" s="157">
        <f t="shared" si="23"/>
        <v>0.908169034292719</v>
      </c>
      <c r="AO31" s="157">
        <f t="shared" si="23"/>
        <v>0.50798316681623246</v>
      </c>
      <c r="AP31" s="157">
        <f t="shared" si="23"/>
        <v>0.49726565111971294</v>
      </c>
      <c r="AQ31" s="157">
        <f t="shared" si="23"/>
        <v>0.53652846921584385</v>
      </c>
      <c r="AR31" s="157">
        <f t="shared" si="23"/>
        <v>0.5373482716568041</v>
      </c>
      <c r="AS31" s="157">
        <f t="shared" si="23"/>
        <v>0.78173472362263119</v>
      </c>
      <c r="AT31" s="157">
        <f t="shared" si="23"/>
        <v>0.56172228676028879</v>
      </c>
      <c r="AU31" s="157">
        <f t="shared" si="23"/>
        <v>0.61636897129854362</v>
      </c>
      <c r="AV31" s="157">
        <f t="shared" si="23"/>
        <v>0.51111633914897814</v>
      </c>
      <c r="AW31" s="157">
        <f t="shared" si="23"/>
        <v>0.69550200427620168</v>
      </c>
      <c r="AX31" s="157">
        <f t="shared" si="23"/>
        <v>0.65326479927919223</v>
      </c>
      <c r="AY31" s="157" t="str">
        <f t="shared" ref="AY31:AY40" si="27">IF(AH31="","",(AH31/P31)*10)</f>
        <v/>
      </c>
      <c r="AZ31" s="52" t="str">
        <f t="shared" si="24"/>
        <v/>
      </c>
      <c r="BB31" s="105"/>
      <c r="BC31" s="105"/>
    </row>
    <row r="32" spans="1:55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54">
        <v>256713.55000000008</v>
      </c>
      <c r="P32" s="119"/>
      <c r="Q32" s="52" t="str">
        <f t="shared" si="25"/>
        <v/>
      </c>
      <c r="S32" s="109" t="s">
        <v>76</v>
      </c>
      <c r="T32" s="19">
        <v>6997.9059999999999</v>
      </c>
      <c r="U32" s="154">
        <v>5641.7790000000005</v>
      </c>
      <c r="V32" s="154">
        <v>6955.6630000000014</v>
      </c>
      <c r="W32" s="154">
        <v>8794.5019999999968</v>
      </c>
      <c r="X32" s="154">
        <v>7652.6419999999989</v>
      </c>
      <c r="Y32" s="154">
        <v>8505.6460000000006</v>
      </c>
      <c r="Z32" s="154">
        <v>6662.3990000000013</v>
      </c>
      <c r="AA32" s="154">
        <v>10370.893000000004</v>
      </c>
      <c r="AB32" s="154">
        <v>11386.056</v>
      </c>
      <c r="AC32" s="154">
        <v>12901.989000000001</v>
      </c>
      <c r="AD32" s="154">
        <v>14090.422</v>
      </c>
      <c r="AE32" s="154">
        <v>12972.172999999997</v>
      </c>
      <c r="AF32" s="154">
        <v>15175.933000000003</v>
      </c>
      <c r="AG32" s="154">
        <v>16382.780000000008</v>
      </c>
      <c r="AH32" s="119"/>
      <c r="AI32" s="52" t="str">
        <f t="shared" si="26"/>
        <v/>
      </c>
      <c r="AK32" s="125">
        <f t="shared" si="23"/>
        <v>0.4117380456536428</v>
      </c>
      <c r="AL32" s="157">
        <f t="shared" si="23"/>
        <v>0.45017323810756427</v>
      </c>
      <c r="AM32" s="157">
        <f t="shared" si="23"/>
        <v>0.53052169146380823</v>
      </c>
      <c r="AN32" s="157">
        <f t="shared" si="23"/>
        <v>0.79315079340313666</v>
      </c>
      <c r="AO32" s="157">
        <f t="shared" si="23"/>
        <v>0.54920904241465762</v>
      </c>
      <c r="AP32" s="157">
        <f t="shared" si="23"/>
        <v>0.49231320433642595</v>
      </c>
      <c r="AQ32" s="157">
        <f t="shared" si="23"/>
        <v>0.55148844538658548</v>
      </c>
      <c r="AR32" s="157">
        <f t="shared" si="23"/>
        <v>0.52949059732220316</v>
      </c>
      <c r="AS32" s="157">
        <f t="shared" si="23"/>
        <v>0.75728905420077208</v>
      </c>
      <c r="AT32" s="157">
        <f t="shared" si="23"/>
        <v>0.52733538616375741</v>
      </c>
      <c r="AU32" s="157">
        <f t="shared" si="23"/>
        <v>0.60476032121983347</v>
      </c>
      <c r="AV32" s="157">
        <f t="shared" si="23"/>
        <v>0.54429927333323636</v>
      </c>
      <c r="AW32" s="157">
        <f t="shared" si="23"/>
        <v>0.72663491662813884</v>
      </c>
      <c r="AX32" s="157">
        <f t="shared" si="23"/>
        <v>0.63817355959589994</v>
      </c>
      <c r="AY32" s="157" t="str">
        <f t="shared" si="27"/>
        <v/>
      </c>
      <c r="AZ32" s="52" t="str">
        <f t="shared" si="24"/>
        <v/>
      </c>
      <c r="BB32" s="105"/>
      <c r="BC32" s="105"/>
    </row>
    <row r="33" spans="1:55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281921.60999999993</v>
      </c>
      <c r="P33" s="119"/>
      <c r="Q33" s="52" t="str">
        <f t="shared" si="25"/>
        <v/>
      </c>
      <c r="S33" s="109" t="s">
        <v>77</v>
      </c>
      <c r="T33" s="19">
        <v>5233.5920000000015</v>
      </c>
      <c r="U33" s="154">
        <v>6774.5830000000024</v>
      </c>
      <c r="V33" s="154">
        <v>6184.9250000000011</v>
      </c>
      <c r="W33" s="154">
        <v>12346.015000000001</v>
      </c>
      <c r="X33" s="154">
        <v>9823.5429999999997</v>
      </c>
      <c r="Y33" s="154">
        <v>9567.4180000000015</v>
      </c>
      <c r="Z33" s="154">
        <v>8927.2699999999986</v>
      </c>
      <c r="AA33" s="154">
        <v>11110.941999999997</v>
      </c>
      <c r="AB33" s="154">
        <v>11997.332</v>
      </c>
      <c r="AC33" s="154">
        <v>12224.240000000003</v>
      </c>
      <c r="AD33" s="154">
        <v>10503.531999999996</v>
      </c>
      <c r="AE33" s="154">
        <v>13714.956999999997</v>
      </c>
      <c r="AF33" s="154">
        <v>20165.158999999996</v>
      </c>
      <c r="AG33" s="154">
        <v>18351.723999999991</v>
      </c>
      <c r="AH33" s="119"/>
      <c r="AI33" s="52" t="str">
        <f t="shared" si="26"/>
        <v/>
      </c>
      <c r="AK33" s="125">
        <f t="shared" si="23"/>
        <v>0.49547514696423517</v>
      </c>
      <c r="AL33" s="157">
        <f t="shared" si="23"/>
        <v>0.46184732439637305</v>
      </c>
      <c r="AM33" s="157">
        <f t="shared" si="23"/>
        <v>0.58455084732547036</v>
      </c>
      <c r="AN33" s="157">
        <f t="shared" si="23"/>
        <v>0.78769456194735565</v>
      </c>
      <c r="AO33" s="157">
        <f t="shared" si="23"/>
        <v>0.4740445861025222</v>
      </c>
      <c r="AP33" s="157">
        <f t="shared" si="23"/>
        <v>0.52641405214864356</v>
      </c>
      <c r="AQ33" s="157">
        <f t="shared" si="23"/>
        <v>0.57203930554337168</v>
      </c>
      <c r="AR33" s="157">
        <f t="shared" si="23"/>
        <v>0.53330507840023977</v>
      </c>
      <c r="AS33" s="157">
        <f t="shared" si="23"/>
        <v>0.97449836694611214</v>
      </c>
      <c r="AT33" s="157">
        <f t="shared" si="23"/>
        <v>0.53612416504160132</v>
      </c>
      <c r="AU33" s="157">
        <f t="shared" si="23"/>
        <v>0.50677934421259097</v>
      </c>
      <c r="AV33" s="157">
        <f t="shared" si="23"/>
        <v>0.50484087413609458</v>
      </c>
      <c r="AW33" s="157">
        <f t="shared" si="23"/>
        <v>0.67726572735313773</v>
      </c>
      <c r="AX33" s="157">
        <f t="shared" si="23"/>
        <v>0.65095130522275313</v>
      </c>
      <c r="AY33" s="157" t="str">
        <f t="shared" si="27"/>
        <v/>
      </c>
      <c r="AZ33" s="52" t="str">
        <f t="shared" si="24"/>
        <v/>
      </c>
      <c r="BB33" s="105"/>
      <c r="BC33" s="105"/>
    </row>
    <row r="34" spans="1:55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323216.8000000001</v>
      </c>
      <c r="P34" s="119"/>
      <c r="Q34" s="52" t="str">
        <f t="shared" si="25"/>
        <v/>
      </c>
      <c r="S34" s="109" t="s">
        <v>78</v>
      </c>
      <c r="T34" s="19">
        <v>8418.2340000000022</v>
      </c>
      <c r="U34" s="154">
        <v>4390.6889999999994</v>
      </c>
      <c r="V34" s="154">
        <v>6848.4070000000011</v>
      </c>
      <c r="W34" s="154">
        <v>11167.32799999999</v>
      </c>
      <c r="X34" s="154">
        <v>8872.2850000000017</v>
      </c>
      <c r="Y34" s="154">
        <v>11662.620000000006</v>
      </c>
      <c r="Z34" s="154">
        <v>9423.9899999999961</v>
      </c>
      <c r="AA34" s="154">
        <v>14481.375000000004</v>
      </c>
      <c r="AB34" s="154">
        <v>12803.287</v>
      </c>
      <c r="AC34" s="154">
        <v>13718.046000000006</v>
      </c>
      <c r="AD34" s="154">
        <v>12228.946999999995</v>
      </c>
      <c r="AE34" s="154">
        <v>14526.821999999995</v>
      </c>
      <c r="AF34" s="154">
        <v>14534.652000000002</v>
      </c>
      <c r="AG34" s="154">
        <v>19399.629000000001</v>
      </c>
      <c r="AH34" s="119"/>
      <c r="AI34" s="52" t="str">
        <f t="shared" si="26"/>
        <v/>
      </c>
      <c r="AK34" s="125">
        <f t="shared" si="23"/>
        <v>0.48672862985073784</v>
      </c>
      <c r="AL34" s="157">
        <f t="shared" si="23"/>
        <v>0.49688825876595721</v>
      </c>
      <c r="AM34" s="157">
        <f t="shared" si="23"/>
        <v>0.56924809937044796</v>
      </c>
      <c r="AN34" s="157">
        <f t="shared" si="23"/>
        <v>0.78543559483657488</v>
      </c>
      <c r="AO34" s="157">
        <f t="shared" si="23"/>
        <v>0.54207508867396426</v>
      </c>
      <c r="AP34" s="157">
        <f t="shared" si="23"/>
        <v>0.51283586940978365</v>
      </c>
      <c r="AQ34" s="157">
        <f t="shared" si="23"/>
        <v>0.58706569068968495</v>
      </c>
      <c r="AR34" s="157">
        <f t="shared" si="23"/>
        <v>0.58568978626091728</v>
      </c>
      <c r="AS34" s="157">
        <f t="shared" si="23"/>
        <v>0.80425854872244606</v>
      </c>
      <c r="AT34" s="157">
        <f t="shared" si="23"/>
        <v>0.55167855015599043</v>
      </c>
      <c r="AU34" s="157">
        <f t="shared" si="23"/>
        <v>0.60866792877006426</v>
      </c>
      <c r="AV34" s="157">
        <f t="shared" si="23"/>
        <v>0.52479645779906703</v>
      </c>
      <c r="AW34" s="157">
        <f t="shared" si="23"/>
        <v>0.64394734152368938</v>
      </c>
      <c r="AX34" s="157">
        <f t="shared" si="23"/>
        <v>0.60020484702527821</v>
      </c>
      <c r="AY34" s="157" t="str">
        <f t="shared" si="27"/>
        <v/>
      </c>
      <c r="AZ34" s="52" t="str">
        <f t="shared" si="24"/>
        <v/>
      </c>
      <c r="BB34" s="105"/>
      <c r="BC34" s="105"/>
    </row>
    <row r="35" spans="1:55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301348.32000000007</v>
      </c>
      <c r="P35" s="119"/>
      <c r="Q35" s="52" t="str">
        <f t="shared" si="25"/>
        <v/>
      </c>
      <c r="S35" s="109" t="s">
        <v>79</v>
      </c>
      <c r="T35" s="19">
        <v>8202.5570000000007</v>
      </c>
      <c r="U35" s="154">
        <v>7142.6719999999987</v>
      </c>
      <c r="V35" s="154">
        <v>8489.8880000000008</v>
      </c>
      <c r="W35" s="154">
        <v>14058.68400000001</v>
      </c>
      <c r="X35" s="154">
        <v>13129.382000000001</v>
      </c>
      <c r="Y35" s="154">
        <v>12275.063000000002</v>
      </c>
      <c r="Z35" s="154">
        <v>8407.0900000000038</v>
      </c>
      <c r="AA35" s="154">
        <v>11587.890000000009</v>
      </c>
      <c r="AB35" s="154">
        <v>14215.772000000001</v>
      </c>
      <c r="AC35" s="154">
        <v>14177.262000000006</v>
      </c>
      <c r="AD35" s="154">
        <v>16500.630999999998</v>
      </c>
      <c r="AE35" s="154">
        <v>15555.110999999997</v>
      </c>
      <c r="AF35" s="154">
        <v>16599.758999999998</v>
      </c>
      <c r="AG35" s="154">
        <v>19245.647000000015</v>
      </c>
      <c r="AH35" s="119"/>
      <c r="AI35" s="52" t="str">
        <f t="shared" si="26"/>
        <v/>
      </c>
      <c r="AK35" s="125">
        <f t="shared" si="23"/>
        <v>0.53410624801970208</v>
      </c>
      <c r="AL35" s="157">
        <f t="shared" si="23"/>
        <v>0.48911992034573448</v>
      </c>
      <c r="AM35" s="157">
        <f t="shared" si="23"/>
        <v>0.65603956133015395</v>
      </c>
      <c r="AN35" s="157">
        <f t="shared" si="23"/>
        <v>0.7829523620224994</v>
      </c>
      <c r="AO35" s="157">
        <f t="shared" si="23"/>
        <v>0.48743234098377025</v>
      </c>
      <c r="AP35" s="157">
        <f t="shared" si="23"/>
        <v>0.51699036414929667</v>
      </c>
      <c r="AQ35" s="157">
        <f t="shared" si="23"/>
        <v>0.56911382540516675</v>
      </c>
      <c r="AR35" s="157">
        <f t="shared" si="23"/>
        <v>0.55942287943501878</v>
      </c>
      <c r="AS35" s="157">
        <f t="shared" si="23"/>
        <v>0.8067909093137946</v>
      </c>
      <c r="AT35" s="157">
        <f t="shared" si="23"/>
        <v>0.5090389090704629</v>
      </c>
      <c r="AU35" s="157">
        <f t="shared" si="23"/>
        <v>0.57789179127346701</v>
      </c>
      <c r="AV35" s="157">
        <f t="shared" si="23"/>
        <v>0.55789707265191923</v>
      </c>
      <c r="AW35" s="157">
        <f t="shared" si="23"/>
        <v>0.70413142812397767</v>
      </c>
      <c r="AX35" s="157">
        <f t="shared" si="23"/>
        <v>0.6386512126565036</v>
      </c>
      <c r="AY35" s="157" t="str">
        <f t="shared" si="27"/>
        <v/>
      </c>
      <c r="AZ35" s="52" t="str">
        <f t="shared" si="24"/>
        <v/>
      </c>
      <c r="BB35" s="105"/>
      <c r="BC35" s="105"/>
    </row>
    <row r="36" spans="1:55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258364.59000000003</v>
      </c>
      <c r="P36" s="119"/>
      <c r="Q36" s="52" t="str">
        <f t="shared" si="25"/>
        <v/>
      </c>
      <c r="S36" s="109" t="s">
        <v>80</v>
      </c>
      <c r="T36" s="19">
        <v>7606.0559999999978</v>
      </c>
      <c r="U36" s="154">
        <v>8313.0869999999995</v>
      </c>
      <c r="V36" s="154">
        <v>6909.0559999999987</v>
      </c>
      <c r="W36" s="154">
        <v>9139.0069999999996</v>
      </c>
      <c r="X36" s="154">
        <v>8531.6860000000033</v>
      </c>
      <c r="Y36" s="154">
        <v>10841.422999999999</v>
      </c>
      <c r="Z36" s="154">
        <v>9653.1510000000035</v>
      </c>
      <c r="AA36" s="154">
        <v>9956.3179999999975</v>
      </c>
      <c r="AB36" s="154">
        <v>13765.152</v>
      </c>
      <c r="AC36" s="154">
        <v>14750.275999999996</v>
      </c>
      <c r="AD36" s="154">
        <v>15789.42300000001</v>
      </c>
      <c r="AE36" s="154">
        <v>12744.038000000008</v>
      </c>
      <c r="AF36" s="154">
        <v>16420.567999999999</v>
      </c>
      <c r="AG36" s="154">
        <v>17324.294999999998</v>
      </c>
      <c r="AH36" s="119"/>
      <c r="AI36" s="52" t="str">
        <f t="shared" si="26"/>
        <v/>
      </c>
      <c r="AK36" s="125">
        <f t="shared" si="23"/>
        <v>0.44176385961468218</v>
      </c>
      <c r="AL36" s="157">
        <f t="shared" si="23"/>
        <v>0.42017785877420555</v>
      </c>
      <c r="AM36" s="157">
        <f t="shared" si="23"/>
        <v>0.63948363387771534</v>
      </c>
      <c r="AN36" s="157">
        <f t="shared" si="23"/>
        <v>0.71120273013234991</v>
      </c>
      <c r="AO36" s="157">
        <f t="shared" si="23"/>
        <v>0.43360371542738207</v>
      </c>
      <c r="AP36" s="157">
        <f t="shared" si="23"/>
        <v>0.45907066820991294</v>
      </c>
      <c r="AQ36" s="157">
        <f t="shared" si="23"/>
        <v>0.59928518991605073</v>
      </c>
      <c r="AR36" s="157">
        <f t="shared" si="23"/>
        <v>0.5807675710119673</v>
      </c>
      <c r="AS36" s="157">
        <f t="shared" si="23"/>
        <v>0.76451061502797446</v>
      </c>
      <c r="AT36" s="157">
        <f t="shared" si="23"/>
        <v>0.49793317713264845</v>
      </c>
      <c r="AU36" s="157">
        <f t="shared" si="23"/>
        <v>0.55159727832865624</v>
      </c>
      <c r="AV36" s="157">
        <f t="shared" si="23"/>
        <v>0.58152630944673145</v>
      </c>
      <c r="AW36" s="157">
        <f t="shared" si="23"/>
        <v>0.67737319307050581</v>
      </c>
      <c r="AX36" s="157">
        <f t="shared" si="23"/>
        <v>0.67053674034820321</v>
      </c>
      <c r="AY36" s="157" t="str">
        <f t="shared" si="27"/>
        <v/>
      </c>
      <c r="AZ36" s="52" t="str">
        <f t="shared" si="24"/>
        <v/>
      </c>
      <c r="BB36" s="105"/>
      <c r="BC36" s="105"/>
    </row>
    <row r="37" spans="1:55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184695.16</v>
      </c>
      <c r="P37" s="119"/>
      <c r="Q37" s="52" t="str">
        <f t="shared" si="25"/>
        <v/>
      </c>
      <c r="S37" s="109" t="s">
        <v>81</v>
      </c>
      <c r="T37" s="19">
        <v>8950.255000000001</v>
      </c>
      <c r="U37" s="154">
        <v>8091.360999999999</v>
      </c>
      <c r="V37" s="154">
        <v>7317.6259999999966</v>
      </c>
      <c r="W37" s="154">
        <v>9009.7860000000001</v>
      </c>
      <c r="X37" s="154">
        <v>11821.654999999999</v>
      </c>
      <c r="Y37" s="154">
        <v>8422.7539999999954</v>
      </c>
      <c r="Z37" s="154">
        <v>8932.4599999999973</v>
      </c>
      <c r="AA37" s="154">
        <v>10856.737000000006</v>
      </c>
      <c r="AB37" s="154">
        <v>13503.767</v>
      </c>
      <c r="AC37" s="154">
        <v>13395.533000000005</v>
      </c>
      <c r="AD37" s="154">
        <v>12829.427999999996</v>
      </c>
      <c r="AE37" s="154">
        <v>12358.695999999998</v>
      </c>
      <c r="AF37" s="154">
        <v>19295.445999999996</v>
      </c>
      <c r="AG37" s="154">
        <v>13459.982999999997</v>
      </c>
      <c r="AH37" s="119"/>
      <c r="AI37" s="52" t="str">
        <f t="shared" si="26"/>
        <v/>
      </c>
      <c r="AK37" s="125">
        <f t="shared" si="23"/>
        <v>0.48486363856011194</v>
      </c>
      <c r="AL37" s="157">
        <f t="shared" si="23"/>
        <v>0.56136104589017211</v>
      </c>
      <c r="AM37" s="157">
        <f t="shared" si="23"/>
        <v>0.91494056270845225</v>
      </c>
      <c r="AN37" s="157">
        <f t="shared" si="23"/>
        <v>0.73397337983951261</v>
      </c>
      <c r="AO37" s="157">
        <f t="shared" si="23"/>
        <v>0.54686443981211563</v>
      </c>
      <c r="AP37" s="157">
        <f t="shared" si="23"/>
        <v>0.55361740351046873</v>
      </c>
      <c r="AQ37" s="157">
        <f t="shared" si="23"/>
        <v>0.59768837923984341</v>
      </c>
      <c r="AR37" s="157">
        <f t="shared" si="23"/>
        <v>0.78949101429546453</v>
      </c>
      <c r="AS37" s="157">
        <f t="shared" si="23"/>
        <v>0.85577312393822647</v>
      </c>
      <c r="AT37" s="157">
        <f t="shared" si="23"/>
        <v>0.5392227587309858</v>
      </c>
      <c r="AU37" s="157">
        <f t="shared" si="23"/>
        <v>0.66185996306935324</v>
      </c>
      <c r="AV37" s="157">
        <f t="shared" si="23"/>
        <v>0.66577682346880351</v>
      </c>
      <c r="AW37" s="157">
        <f t="shared" si="23"/>
        <v>0.70495682983619656</v>
      </c>
      <c r="AX37" s="157">
        <f t="shared" si="23"/>
        <v>0.72876749991716061</v>
      </c>
      <c r="AY37" s="157" t="str">
        <f t="shared" si="27"/>
        <v/>
      </c>
      <c r="AZ37" s="52" t="str">
        <f t="shared" si="24"/>
        <v/>
      </c>
      <c r="BB37" s="105"/>
      <c r="BC37" s="105"/>
    </row>
    <row r="38" spans="1:55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182726.88000000009</v>
      </c>
      <c r="P38" s="119"/>
      <c r="Q38" s="52" t="str">
        <f t="shared" si="25"/>
        <v/>
      </c>
      <c r="S38" s="109" t="s">
        <v>82</v>
      </c>
      <c r="T38" s="19">
        <v>8836.2159999999967</v>
      </c>
      <c r="U38" s="154">
        <v>6184.2449999999999</v>
      </c>
      <c r="V38" s="154">
        <v>6843.8590000000013</v>
      </c>
      <c r="W38" s="154">
        <v>12325.401000000003</v>
      </c>
      <c r="X38" s="154">
        <v>11790.632999999998</v>
      </c>
      <c r="Y38" s="154">
        <v>8857.4580000000024</v>
      </c>
      <c r="Z38" s="154">
        <v>10603.755000000001</v>
      </c>
      <c r="AA38" s="154">
        <v>13090.348000000009</v>
      </c>
      <c r="AB38" s="154">
        <v>16694.899000000001</v>
      </c>
      <c r="AC38" s="154">
        <v>17343.396999999994</v>
      </c>
      <c r="AD38" s="154">
        <v>14141.986999999999</v>
      </c>
      <c r="AE38" s="154">
        <v>13795.060000000012</v>
      </c>
      <c r="AF38" s="154">
        <v>17489.275999999998</v>
      </c>
      <c r="AG38" s="154">
        <v>12828.148000000001</v>
      </c>
      <c r="AH38" s="119"/>
      <c r="AI38" s="52" t="str">
        <f t="shared" si="26"/>
        <v/>
      </c>
      <c r="AK38" s="125">
        <f t="shared" si="23"/>
        <v>0.50547976786025839</v>
      </c>
      <c r="AL38" s="157">
        <f t="shared" si="23"/>
        <v>0.61364183688748253</v>
      </c>
      <c r="AM38" s="157">
        <f t="shared" si="23"/>
        <v>0.99143989040046498</v>
      </c>
      <c r="AN38" s="157">
        <f t="shared" si="23"/>
        <v>0.79860824444016809</v>
      </c>
      <c r="AO38" s="157">
        <f t="shared" si="23"/>
        <v>0.61462071336796531</v>
      </c>
      <c r="AP38" s="157">
        <f t="shared" si="23"/>
        <v>0.7179397354111039</v>
      </c>
      <c r="AQ38" s="157">
        <f t="shared" si="23"/>
        <v>0.76149967195295487</v>
      </c>
      <c r="AR38" s="157">
        <f t="shared" si="23"/>
        <v>0.82067211196453671</v>
      </c>
      <c r="AS38" s="157">
        <f t="shared" si="23"/>
        <v>0.76712936250314256</v>
      </c>
      <c r="AT38" s="157">
        <f t="shared" si="23"/>
        <v>0.61919728263479246</v>
      </c>
      <c r="AU38" s="157">
        <f t="shared" si="23"/>
        <v>0.63990474451207224</v>
      </c>
      <c r="AV38" s="157">
        <f t="shared" si="23"/>
        <v>0.62152586797883858</v>
      </c>
      <c r="AW38" s="157">
        <f t="shared" si="23"/>
        <v>0.67466486882317089</v>
      </c>
      <c r="AX38" s="157">
        <f t="shared" si="23"/>
        <v>0.70203945910968291</v>
      </c>
      <c r="AY38" s="157" t="str">
        <f t="shared" si="27"/>
        <v/>
      </c>
      <c r="AZ38" s="52" t="str">
        <f t="shared" si="24"/>
        <v/>
      </c>
      <c r="BB38" s="105"/>
      <c r="BC38" s="105"/>
    </row>
    <row r="39" spans="1:55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196531.50999999995</v>
      </c>
      <c r="P39" s="119"/>
      <c r="Q39" s="52" t="str">
        <f t="shared" si="25"/>
        <v/>
      </c>
      <c r="S39" s="109" t="s">
        <v>83</v>
      </c>
      <c r="T39" s="19">
        <v>8561.616</v>
      </c>
      <c r="U39" s="154">
        <v>7679.9049999999988</v>
      </c>
      <c r="V39" s="154">
        <v>10402.912</v>
      </c>
      <c r="W39" s="154">
        <v>7707.6290000000035</v>
      </c>
      <c r="X39" s="154">
        <v>12654.747000000003</v>
      </c>
      <c r="Y39" s="154">
        <v>9979.3469999999979</v>
      </c>
      <c r="Z39" s="154">
        <v>10712.686999999996</v>
      </c>
      <c r="AA39" s="154">
        <v>11080.005999999999</v>
      </c>
      <c r="AB39" s="154">
        <v>17646.002</v>
      </c>
      <c r="AC39" s="154">
        <v>15712.195000000003</v>
      </c>
      <c r="AD39" s="154">
        <v>14615.516000000009</v>
      </c>
      <c r="AE39" s="154">
        <v>15584.514000000003</v>
      </c>
      <c r="AF39" s="154">
        <v>20862.162</v>
      </c>
      <c r="AG39" s="154">
        <v>15314.543999999989</v>
      </c>
      <c r="AH39" s="119"/>
      <c r="AI39" s="52" t="str">
        <f t="shared" si="26"/>
        <v/>
      </c>
      <c r="AK39" s="125">
        <f t="shared" si="23"/>
        <v>0.59655396247491954</v>
      </c>
      <c r="AL39" s="157">
        <f t="shared" si="23"/>
        <v>0.7101543245465749</v>
      </c>
      <c r="AM39" s="157">
        <f t="shared" ref="AM39:AX41" si="28">IF(V39="","",(V39/D39)*10)</f>
        <v>0.82659295097689434</v>
      </c>
      <c r="AN39" s="157">
        <f t="shared" si="28"/>
        <v>0.75542927217629385</v>
      </c>
      <c r="AO39" s="157">
        <f t="shared" si="28"/>
        <v>0.66232957299169615</v>
      </c>
      <c r="AP39" s="157">
        <f t="shared" si="28"/>
        <v>0.69529221532504837</v>
      </c>
      <c r="AQ39" s="157">
        <f t="shared" si="28"/>
        <v>0.70882922115899427</v>
      </c>
      <c r="AR39" s="157">
        <f t="shared" si="28"/>
        <v>0.81643127472411259</v>
      </c>
      <c r="AS39" s="157">
        <f t="shared" si="28"/>
        <v>0.6555002561116402</v>
      </c>
      <c r="AT39" s="157">
        <f t="shared" si="28"/>
        <v>0.68927659143619546</v>
      </c>
      <c r="AU39" s="157">
        <f t="shared" si="28"/>
        <v>0.64689754420867462</v>
      </c>
      <c r="AV39" s="157">
        <f t="shared" si="28"/>
        <v>0.72799787288130147</v>
      </c>
      <c r="AW39" s="157">
        <f t="shared" si="28"/>
        <v>0.75472082130583984</v>
      </c>
      <c r="AX39" s="157">
        <f t="shared" si="28"/>
        <v>0.77924115069385014</v>
      </c>
      <c r="AY39" s="157" t="str">
        <f t="shared" si="27"/>
        <v/>
      </c>
      <c r="AZ39" s="52" t="str">
        <f t="shared" si="24"/>
        <v/>
      </c>
      <c r="BB39" s="105"/>
      <c r="BC39" s="105"/>
    </row>
    <row r="40" spans="1:55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204904.04999999996</v>
      </c>
      <c r="P40" s="119"/>
      <c r="Q40" s="52" t="str">
        <f t="shared" si="25"/>
        <v/>
      </c>
      <c r="S40" s="110" t="s">
        <v>84</v>
      </c>
      <c r="T40" s="19">
        <v>8577.6339999999964</v>
      </c>
      <c r="U40" s="154">
        <v>10729.738000000001</v>
      </c>
      <c r="V40" s="154">
        <v>8400.3320000000022</v>
      </c>
      <c r="W40" s="154">
        <v>14080.129999999997</v>
      </c>
      <c r="X40" s="154">
        <v>13582.820000000003</v>
      </c>
      <c r="Y40" s="154">
        <v>9345.7980000000007</v>
      </c>
      <c r="Z40" s="154">
        <v>11478.792000000003</v>
      </c>
      <c r="AA40" s="154">
        <v>14722.865999999998</v>
      </c>
      <c r="AB40" s="154">
        <v>13500.736999999999</v>
      </c>
      <c r="AC40" s="154">
        <v>16104.085999999999</v>
      </c>
      <c r="AD40" s="154">
        <v>14131.660999999996</v>
      </c>
      <c r="AE40" s="154">
        <v>17317.553000000004</v>
      </c>
      <c r="AF40" s="154">
        <v>19544.043999999998</v>
      </c>
      <c r="AG40" s="154">
        <v>13603.972</v>
      </c>
      <c r="AH40" s="119"/>
      <c r="AI40" s="52" t="str">
        <f t="shared" si="26"/>
        <v/>
      </c>
      <c r="AK40" s="125">
        <f t="shared" si="23"/>
        <v>0.56128924309160388</v>
      </c>
      <c r="AL40" s="157">
        <f t="shared" si="23"/>
        <v>0.49567972006947647</v>
      </c>
      <c r="AM40" s="157">
        <f t="shared" si="28"/>
        <v>0.9790091257525988</v>
      </c>
      <c r="AN40" s="157">
        <f t="shared" si="28"/>
        <v>0.61228139027468687</v>
      </c>
      <c r="AO40" s="157">
        <f t="shared" si="28"/>
        <v>0.5822210241113337</v>
      </c>
      <c r="AP40" s="157">
        <f t="shared" si="28"/>
        <v>0.62664828118918259</v>
      </c>
      <c r="AQ40" s="157">
        <f t="shared" si="28"/>
        <v>0.67665809142176681</v>
      </c>
      <c r="AR40" s="157">
        <f t="shared" si="28"/>
        <v>0.91161704676855315</v>
      </c>
      <c r="AS40" s="157">
        <f t="shared" si="28"/>
        <v>0.66978639445387611</v>
      </c>
      <c r="AT40" s="157">
        <f t="shared" si="28"/>
        <v>0.69632467581771174</v>
      </c>
      <c r="AU40" s="157">
        <f t="shared" si="28"/>
        <v>0.56670328216974419</v>
      </c>
      <c r="AV40" s="157">
        <f t="shared" si="28"/>
        <v>0.70671261274209851</v>
      </c>
      <c r="AW40" s="157">
        <f t="shared" si="28"/>
        <v>0.65801204114882317</v>
      </c>
      <c r="AX40" s="157">
        <f t="shared" si="28"/>
        <v>0.66391913678621783</v>
      </c>
      <c r="AY40" s="157" t="str">
        <f t="shared" si="27"/>
        <v/>
      </c>
      <c r="AZ40" s="52" t="str">
        <f t="shared" si="24"/>
        <v/>
      </c>
      <c r="BB40" s="105"/>
      <c r="BC40" s="105"/>
    </row>
    <row r="41" spans="1:55" ht="20.100000000000001" customHeight="1" thickBot="1" x14ac:dyDescent="0.3">
      <c r="A41" s="35" t="str">
        <f>A19</f>
        <v>jan-fev</v>
      </c>
      <c r="B41" s="167">
        <f>SUM(B29:B30)</f>
        <v>215668.15999999997</v>
      </c>
      <c r="C41" s="168">
        <f t="shared" ref="C41:P41" si="29">SUM(C29:C30)</f>
        <v>234503.38</v>
      </c>
      <c r="D41" s="168">
        <f t="shared" si="29"/>
        <v>201937.13999999998</v>
      </c>
      <c r="E41" s="168">
        <f t="shared" si="29"/>
        <v>191015.46000000002</v>
      </c>
      <c r="F41" s="168">
        <f t="shared" si="29"/>
        <v>359780.38</v>
      </c>
      <c r="G41" s="168">
        <f t="shared" si="29"/>
        <v>354606.55999999988</v>
      </c>
      <c r="H41" s="168">
        <f t="shared" si="29"/>
        <v>288262.13</v>
      </c>
      <c r="I41" s="168">
        <f t="shared" si="29"/>
        <v>345368.85</v>
      </c>
      <c r="J41" s="168">
        <f t="shared" si="29"/>
        <v>208838.48</v>
      </c>
      <c r="K41" s="168">
        <f t="shared" si="29"/>
        <v>439857.92000000004</v>
      </c>
      <c r="L41" s="168">
        <f t="shared" si="29"/>
        <v>431274.55</v>
      </c>
      <c r="M41" s="168">
        <f t="shared" si="29"/>
        <v>470901.72000000026</v>
      </c>
      <c r="N41" s="168">
        <f t="shared" si="29"/>
        <v>454625.66999999963</v>
      </c>
      <c r="O41" s="168">
        <f t="shared" si="29"/>
        <v>472107.77999999985</v>
      </c>
      <c r="P41" s="169">
        <f t="shared" si="29"/>
        <v>347047.18000000005</v>
      </c>
      <c r="Q41" s="61">
        <f t="shared" si="25"/>
        <v>-0.26489840942676235</v>
      </c>
      <c r="S41" s="109"/>
      <c r="T41" s="167">
        <f>SUM(T29:T30)</f>
        <v>9785.4160000000011</v>
      </c>
      <c r="U41" s="168">
        <f t="shared" ref="U41:AH41" si="30">SUM(U29:U30)</f>
        <v>10285.807000000001</v>
      </c>
      <c r="V41" s="168">
        <f t="shared" si="30"/>
        <v>10165.664000000001</v>
      </c>
      <c r="W41" s="168">
        <f t="shared" si="30"/>
        <v>15625.914000000001</v>
      </c>
      <c r="X41" s="168">
        <f t="shared" si="30"/>
        <v>18202.322999999997</v>
      </c>
      <c r="Y41" s="168">
        <f t="shared" si="30"/>
        <v>17175.27</v>
      </c>
      <c r="Z41" s="168">
        <f t="shared" si="30"/>
        <v>15777.740000000002</v>
      </c>
      <c r="AA41" s="168">
        <f t="shared" si="30"/>
        <v>18994.616000000002</v>
      </c>
      <c r="AB41" s="168">
        <f t="shared" si="30"/>
        <v>17631.010000000002</v>
      </c>
      <c r="AC41" s="168">
        <f t="shared" si="30"/>
        <v>25637.415999999997</v>
      </c>
      <c r="AD41" s="168">
        <f t="shared" si="30"/>
        <v>26634.241000000002</v>
      </c>
      <c r="AE41" s="168">
        <f t="shared" si="30"/>
        <v>24181.203999999998</v>
      </c>
      <c r="AF41" s="168">
        <f t="shared" si="30"/>
        <v>28763.316999999995</v>
      </c>
      <c r="AG41" s="168">
        <f t="shared" si="30"/>
        <v>30541.555000000004</v>
      </c>
      <c r="AH41" s="169">
        <f t="shared" si="30"/>
        <v>22362.747000000003</v>
      </c>
      <c r="AI41" s="61">
        <f t="shared" si="26"/>
        <v>-0.2677927826530116</v>
      </c>
      <c r="AK41" s="172">
        <f t="shared" si="23"/>
        <v>0.4537255754396014</v>
      </c>
      <c r="AL41" s="173">
        <f t="shared" si="23"/>
        <v>0.43862084205353458</v>
      </c>
      <c r="AM41" s="173">
        <f t="shared" si="28"/>
        <v>0.50340734745475757</v>
      </c>
      <c r="AN41" s="173">
        <f t="shared" si="28"/>
        <v>0.81804446613902349</v>
      </c>
      <c r="AO41" s="173">
        <f t="shared" si="28"/>
        <v>0.50592872796454313</v>
      </c>
      <c r="AP41" s="173">
        <f t="shared" si="28"/>
        <v>0.48434721568602701</v>
      </c>
      <c r="AQ41" s="173">
        <f t="shared" si="28"/>
        <v>0.54734002000193371</v>
      </c>
      <c r="AR41" s="173">
        <f t="shared" si="28"/>
        <v>0.54998057873488015</v>
      </c>
      <c r="AS41" s="173">
        <f t="shared" si="28"/>
        <v>0.84424144439281501</v>
      </c>
      <c r="AT41" s="173">
        <f t="shared" si="28"/>
        <v>0.58285675519949698</v>
      </c>
      <c r="AU41" s="173">
        <f t="shared" si="28"/>
        <v>0.61757043164267411</v>
      </c>
      <c r="AV41" s="173">
        <f t="shared" si="28"/>
        <v>0.51350850873936038</v>
      </c>
      <c r="AW41" s="173">
        <f t="shared" si="28"/>
        <v>0.63268132219634721</v>
      </c>
      <c r="AX41" s="173">
        <f t="shared" si="28"/>
        <v>0.646919120883795</v>
      </c>
      <c r="AY41" s="173">
        <f>IF(AH41="","",(AH41/P41)*10)</f>
        <v>0.64437195542116199</v>
      </c>
      <c r="AZ41" s="61">
        <f t="shared" si="24"/>
        <v>-3.9373785383761267E-3</v>
      </c>
      <c r="BB41" s="105"/>
      <c r="BC41" s="105"/>
    </row>
    <row r="42" spans="1:55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O42" si="31">SUM(E29:E31)</f>
        <v>269354.83</v>
      </c>
      <c r="F42" s="154">
        <f t="shared" si="31"/>
        <v>518885.16000000003</v>
      </c>
      <c r="G42" s="154">
        <f t="shared" si="31"/>
        <v>534367.81999999983</v>
      </c>
      <c r="H42" s="154">
        <f t="shared" si="31"/>
        <v>446495.15</v>
      </c>
      <c r="I42" s="154">
        <f t="shared" si="31"/>
        <v>530104.43999999994</v>
      </c>
      <c r="J42" s="154">
        <f t="shared" si="31"/>
        <v>340089.82</v>
      </c>
      <c r="K42" s="154">
        <f t="shared" si="31"/>
        <v>649570.5</v>
      </c>
      <c r="L42" s="154">
        <f t="shared" si="31"/>
        <v>640253.84</v>
      </c>
      <c r="M42" s="154">
        <f t="shared" si="31"/>
        <v>817451.96000000066</v>
      </c>
      <c r="N42" s="154">
        <f t="shared" si="31"/>
        <v>652011.13999999966</v>
      </c>
      <c r="O42" s="154">
        <f t="shared" si="31"/>
        <v>777443.09</v>
      </c>
      <c r="P42" s="119" t="str">
        <f>IF(P31="","",SUM(P29:P31))</f>
        <v/>
      </c>
      <c r="Q42" s="61" t="str">
        <f t="shared" si="25"/>
        <v/>
      </c>
      <c r="S42" s="108" t="s">
        <v>85</v>
      </c>
      <c r="T42" s="19">
        <f>SUM(T29:T31)</f>
        <v>17209.863000000001</v>
      </c>
      <c r="U42" s="154">
        <f>SUM(U29:U31)</f>
        <v>15796.161</v>
      </c>
      <c r="V42" s="154">
        <f>SUM(V29:V31)</f>
        <v>16995.894999999997</v>
      </c>
      <c r="W42" s="154">
        <f t="shared" ref="W42:AG42" si="32">SUM(W29:W31)</f>
        <v>22740.453000000001</v>
      </c>
      <c r="X42" s="154">
        <f t="shared" si="32"/>
        <v>26284.577999999994</v>
      </c>
      <c r="Y42" s="154">
        <f t="shared" si="32"/>
        <v>26114.18</v>
      </c>
      <c r="Z42" s="154">
        <f t="shared" si="32"/>
        <v>24267.392</v>
      </c>
      <c r="AA42" s="154">
        <f t="shared" si="32"/>
        <v>28921.351000000002</v>
      </c>
      <c r="AB42" s="154">
        <f t="shared" si="32"/>
        <v>27891.383000000002</v>
      </c>
      <c r="AC42" s="154">
        <f t="shared" si="32"/>
        <v>37417.438999999998</v>
      </c>
      <c r="AD42" s="154">
        <f t="shared" si="32"/>
        <v>39515.076000000001</v>
      </c>
      <c r="AE42" s="154">
        <f t="shared" si="32"/>
        <v>41893.952999999994</v>
      </c>
      <c r="AF42" s="154">
        <f t="shared" si="32"/>
        <v>42491.516000000003</v>
      </c>
      <c r="AG42" s="154">
        <f t="shared" si="32"/>
        <v>50488.036000000007</v>
      </c>
      <c r="AH42" s="119" t="str">
        <f>IF(AH31="","",SUM(AH29:AH31))</f>
        <v/>
      </c>
      <c r="AI42" s="61" t="str">
        <f t="shared" si="26"/>
        <v/>
      </c>
      <c r="AK42" s="124">
        <f t="shared" si="23"/>
        <v>0.44877401967325198</v>
      </c>
      <c r="AL42" s="156">
        <f t="shared" si="23"/>
        <v>0.43910336873301764</v>
      </c>
      <c r="AM42" s="156">
        <f t="shared" si="23"/>
        <v>0.50326831796508742</v>
      </c>
      <c r="AN42" s="156">
        <f t="shared" si="23"/>
        <v>0.84425636622146327</v>
      </c>
      <c r="AO42" s="156">
        <f t="shared" si="23"/>
        <v>0.50655867668290977</v>
      </c>
      <c r="AP42" s="156">
        <f t="shared" si="23"/>
        <v>0.48869297556129054</v>
      </c>
      <c r="AQ42" s="156">
        <f t="shared" si="23"/>
        <v>0.54350852411274786</v>
      </c>
      <c r="AR42" s="156">
        <f t="shared" si="23"/>
        <v>0.54557835810618771</v>
      </c>
      <c r="AS42" s="156">
        <f t="shared" si="23"/>
        <v>0.8201181382024314</v>
      </c>
      <c r="AT42" s="156">
        <f t="shared" si="23"/>
        <v>0.57603353292675696</v>
      </c>
      <c r="AU42" s="156">
        <f t="shared" si="23"/>
        <v>0.61717827416700854</v>
      </c>
      <c r="AV42" s="156">
        <f t="shared" si="23"/>
        <v>0.51249437336965908</v>
      </c>
      <c r="AW42" s="156">
        <f t="shared" si="23"/>
        <v>0.65169923323702761</v>
      </c>
      <c r="AX42" s="156">
        <f t="shared" si="23"/>
        <v>0.64941134147838409</v>
      </c>
      <c r="AY42" s="156" t="str">
        <f>IF(AH42="","",(AH42/P42)*10)</f>
        <v/>
      </c>
      <c r="AZ42" s="61" t="str">
        <f t="shared" si="24"/>
        <v/>
      </c>
      <c r="BB42" s="105"/>
      <c r="BC42" s="105"/>
    </row>
    <row r="43" spans="1:55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O43" si="33">SUM(E32:E34)</f>
        <v>409796.7099999999</v>
      </c>
      <c r="F43" s="154">
        <f t="shared" si="33"/>
        <v>510240.19999999995</v>
      </c>
      <c r="G43" s="154">
        <f t="shared" si="33"/>
        <v>581930.29000000015</v>
      </c>
      <c r="H43" s="154">
        <f t="shared" si="33"/>
        <v>437395.03</v>
      </c>
      <c r="I43" s="154">
        <f t="shared" si="33"/>
        <v>651460.00999999989</v>
      </c>
      <c r="J43" s="154">
        <f t="shared" si="33"/>
        <v>432659.41000000003</v>
      </c>
      <c r="K43" s="154">
        <f t="shared" si="33"/>
        <v>721335.31</v>
      </c>
      <c r="L43" s="154">
        <f t="shared" si="33"/>
        <v>641165.57999999984</v>
      </c>
      <c r="M43" s="154">
        <f t="shared" si="33"/>
        <v>786805.54999999993</v>
      </c>
      <c r="N43" s="154">
        <f t="shared" si="33"/>
        <v>732307.73</v>
      </c>
      <c r="O43" s="154">
        <f t="shared" si="33"/>
        <v>861851.9600000002</v>
      </c>
      <c r="P43" s="119" t="str">
        <f>IF(P34="","",SUM(P32:P34))</f>
        <v/>
      </c>
      <c r="Q43" s="52" t="str">
        <f t="shared" si="25"/>
        <v/>
      </c>
      <c r="S43" s="109" t="s">
        <v>86</v>
      </c>
      <c r="T43" s="19">
        <f>SUM(T32:T34)</f>
        <v>20649.732000000004</v>
      </c>
      <c r="U43" s="154">
        <f>SUM(U32:U34)</f>
        <v>16807.051000000003</v>
      </c>
      <c r="V43" s="154">
        <f>SUM(V32:V34)</f>
        <v>19988.995000000003</v>
      </c>
      <c r="W43" s="154">
        <f t="shared" ref="W43:AG43" si="34">SUM(W32:W34)</f>
        <v>32307.84499999999</v>
      </c>
      <c r="X43" s="154">
        <f t="shared" si="34"/>
        <v>26348.47</v>
      </c>
      <c r="Y43" s="154">
        <f t="shared" si="34"/>
        <v>29735.684000000008</v>
      </c>
      <c r="Z43" s="154">
        <f t="shared" si="34"/>
        <v>25013.658999999996</v>
      </c>
      <c r="AA43" s="154">
        <f t="shared" si="34"/>
        <v>35963.210000000006</v>
      </c>
      <c r="AB43" s="154">
        <f t="shared" si="34"/>
        <v>36186.675000000003</v>
      </c>
      <c r="AC43" s="154">
        <f t="shared" si="34"/>
        <v>38844.275000000009</v>
      </c>
      <c r="AD43" s="154">
        <f t="shared" si="34"/>
        <v>36822.900999999991</v>
      </c>
      <c r="AE43" s="154">
        <f t="shared" si="34"/>
        <v>41213.95199999999</v>
      </c>
      <c r="AF43" s="154">
        <f t="shared" si="34"/>
        <v>49875.743999999999</v>
      </c>
      <c r="AG43" s="154">
        <f t="shared" si="34"/>
        <v>54134.133000000002</v>
      </c>
      <c r="AH43" s="119" t="str">
        <f>IF(AH34="","",SUM(AH32:AH34))</f>
        <v/>
      </c>
      <c r="AI43" s="52" t="str">
        <f t="shared" si="26"/>
        <v/>
      </c>
      <c r="AK43" s="125">
        <f t="shared" si="23"/>
        <v>0.46037323310250017</v>
      </c>
      <c r="AL43" s="157">
        <f t="shared" si="23"/>
        <v>0.46637956582738782</v>
      </c>
      <c r="AM43" s="157">
        <f t="shared" si="23"/>
        <v>0.55956706087754671</v>
      </c>
      <c r="AN43" s="157">
        <f t="shared" si="23"/>
        <v>0.78838712492347729</v>
      </c>
      <c r="AO43" s="157">
        <f t="shared" si="23"/>
        <v>0.51639345547450011</v>
      </c>
      <c r="AP43" s="157">
        <f t="shared" si="23"/>
        <v>0.51098360939417675</v>
      </c>
      <c r="AQ43" s="157">
        <f t="shared" si="23"/>
        <v>0.57187798864564132</v>
      </c>
      <c r="AR43" s="157">
        <f t="shared" si="23"/>
        <v>0.55204017818376927</v>
      </c>
      <c r="AS43" s="157">
        <f t="shared" si="23"/>
        <v>0.83637785666097031</v>
      </c>
      <c r="AT43" s="157">
        <f t="shared" si="23"/>
        <v>0.53850510936446472</v>
      </c>
      <c r="AU43" s="157">
        <f t="shared" si="23"/>
        <v>0.57431188055977678</v>
      </c>
      <c r="AV43" s="157">
        <f t="shared" si="23"/>
        <v>0.5238136919598495</v>
      </c>
      <c r="AW43" s="157">
        <f t="shared" si="23"/>
        <v>0.68107630107905592</v>
      </c>
      <c r="AX43" s="157">
        <f t="shared" si="23"/>
        <v>0.62811405569002821</v>
      </c>
      <c r="AY43" s="303" t="str">
        <f t="shared" ref="AY43:AY45" si="35">IF(AH43="","",(AH43/P43)*10)</f>
        <v/>
      </c>
      <c r="AZ43" s="52" t="str">
        <f t="shared" si="24"/>
        <v/>
      </c>
      <c r="BB43" s="105"/>
      <c r="BC43" s="105"/>
    </row>
    <row r="44" spans="1:55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O44" si="36">SUM(E35:E37)</f>
        <v>430814.19999999995</v>
      </c>
      <c r="F44" s="154">
        <f t="shared" si="36"/>
        <v>682291.91</v>
      </c>
      <c r="G44" s="154">
        <f t="shared" si="36"/>
        <v>625733.66999999993</v>
      </c>
      <c r="H44" s="154">
        <f t="shared" si="36"/>
        <v>458250.33999999968</v>
      </c>
      <c r="I44" s="154">
        <f t="shared" si="36"/>
        <v>516089.50999999983</v>
      </c>
      <c r="J44" s="154">
        <f t="shared" si="36"/>
        <v>514049.36</v>
      </c>
      <c r="K44" s="154">
        <f t="shared" si="36"/>
        <v>823163.40000000037</v>
      </c>
      <c r="L44" s="154">
        <f t="shared" si="36"/>
        <v>765619.61999999988</v>
      </c>
      <c r="M44" s="154">
        <f t="shared" si="36"/>
        <v>683593.1599999998</v>
      </c>
      <c r="N44" s="154">
        <f t="shared" si="36"/>
        <v>751874.42999999959</v>
      </c>
      <c r="O44" s="154">
        <f t="shared" si="36"/>
        <v>744408.07000000018</v>
      </c>
      <c r="P44" s="119" t="str">
        <f>IF(P37="","",SUM(P35:P37))</f>
        <v/>
      </c>
      <c r="Q44" s="52" t="str">
        <f t="shared" si="25"/>
        <v/>
      </c>
      <c r="S44" s="109" t="s">
        <v>87</v>
      </c>
      <c r="T44" s="19">
        <f>SUM(T35:T37)</f>
        <v>24758.867999999999</v>
      </c>
      <c r="U44" s="154">
        <f>SUM(U35:U37)</f>
        <v>23547.119999999995</v>
      </c>
      <c r="V44" s="154">
        <f>SUM(V35:V37)</f>
        <v>22716.569999999996</v>
      </c>
      <c r="W44" s="154">
        <f t="shared" ref="W44:AG44" si="37">SUM(W35:W37)</f>
        <v>32207.47700000001</v>
      </c>
      <c r="X44" s="154">
        <f t="shared" si="37"/>
        <v>33482.723000000005</v>
      </c>
      <c r="Y44" s="154">
        <f t="shared" si="37"/>
        <v>31539.239999999998</v>
      </c>
      <c r="Z44" s="154">
        <f t="shared" si="37"/>
        <v>26992.701000000008</v>
      </c>
      <c r="AA44" s="154">
        <f t="shared" si="37"/>
        <v>32400.945000000014</v>
      </c>
      <c r="AB44" s="154">
        <f t="shared" si="37"/>
        <v>41484.690999999999</v>
      </c>
      <c r="AC44" s="154">
        <f t="shared" si="37"/>
        <v>42323.071000000004</v>
      </c>
      <c r="AD44" s="154">
        <f t="shared" si="37"/>
        <v>45119.482000000004</v>
      </c>
      <c r="AE44" s="154">
        <f t="shared" si="37"/>
        <v>40657.845000000001</v>
      </c>
      <c r="AF44" s="154">
        <f t="shared" si="37"/>
        <v>52315.772999999994</v>
      </c>
      <c r="AG44" s="154">
        <f t="shared" si="37"/>
        <v>50029.925000000003</v>
      </c>
      <c r="AH44" s="119" t="str">
        <f>IF(AH37="","",SUM(AH35:AH37))</f>
        <v/>
      </c>
      <c r="AI44" s="52" t="str">
        <f t="shared" si="26"/>
        <v/>
      </c>
      <c r="AK44" s="125">
        <f t="shared" si="23"/>
        <v>0.48514141421504259</v>
      </c>
      <c r="AL44" s="157">
        <f t="shared" si="23"/>
        <v>0.48250690351015585</v>
      </c>
      <c r="AM44" s="157">
        <f t="shared" si="23"/>
        <v>0.71563660131674345</v>
      </c>
      <c r="AN44" s="157">
        <f t="shared" si="23"/>
        <v>0.74759552958096576</v>
      </c>
      <c r="AO44" s="157">
        <f t="shared" si="23"/>
        <v>0.49073897124179594</v>
      </c>
      <c r="AP44" s="157">
        <f t="shared" si="23"/>
        <v>0.50403616605767754</v>
      </c>
      <c r="AQ44" s="157">
        <f t="shared" si="23"/>
        <v>0.58903831909868365</v>
      </c>
      <c r="AR44" s="157">
        <f t="shared" si="23"/>
        <v>0.62781638402222173</v>
      </c>
      <c r="AS44" s="157">
        <f t="shared" si="23"/>
        <v>0.80701765682579585</v>
      </c>
      <c r="AT44" s="157">
        <f t="shared" si="23"/>
        <v>0.5141515159687613</v>
      </c>
      <c r="AU44" s="157">
        <f t="shared" si="23"/>
        <v>0.58931982437963137</v>
      </c>
      <c r="AV44" s="157">
        <f t="shared" si="23"/>
        <v>0.59476670304893065</v>
      </c>
      <c r="AW44" s="157">
        <f t="shared" si="23"/>
        <v>0.69580465716861817</v>
      </c>
      <c r="AX44" s="157">
        <f t="shared" si="23"/>
        <v>0.67207660712221973</v>
      </c>
      <c r="AY44" s="303" t="str">
        <f t="shared" si="35"/>
        <v/>
      </c>
      <c r="AZ44" s="52" t="str">
        <f t="shared" si="24"/>
        <v/>
      </c>
      <c r="BB44" s="105"/>
      <c r="BC44" s="105"/>
    </row>
    <row r="45" spans="1:55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P45" si="38">IF(E40="","",SUM(E38:E40))</f>
        <v>486327.5499999997</v>
      </c>
      <c r="F45" s="155">
        <f t="shared" si="38"/>
        <v>616193.31000000029</v>
      </c>
      <c r="G45" s="155">
        <f t="shared" si="38"/>
        <v>416040.10999999987</v>
      </c>
      <c r="H45" s="155">
        <f t="shared" si="38"/>
        <v>460019.91999999993</v>
      </c>
      <c r="I45" s="155">
        <f t="shared" si="38"/>
        <v>456723.05999999982</v>
      </c>
      <c r="J45" s="155">
        <f t="shared" si="38"/>
        <v>688395.02</v>
      </c>
      <c r="K45" s="155">
        <f t="shared" si="38"/>
        <v>739319.47000000044</v>
      </c>
      <c r="L45" s="155">
        <f t="shared" si="38"/>
        <v>696300.05</v>
      </c>
      <c r="M45" s="155">
        <f t="shared" si="38"/>
        <v>681072.12000000011</v>
      </c>
      <c r="N45" s="155">
        <f t="shared" si="38"/>
        <v>832667.84000000032</v>
      </c>
      <c r="O45" s="155">
        <f t="shared" si="38"/>
        <v>584162.43999999994</v>
      </c>
      <c r="P45" s="123" t="str">
        <f t="shared" si="38"/>
        <v/>
      </c>
      <c r="Q45" s="55" t="str">
        <f t="shared" si="25"/>
        <v/>
      </c>
      <c r="S45" s="110" t="s">
        <v>88</v>
      </c>
      <c r="T45" s="21">
        <f>SUM(T38:T40)</f>
        <v>25975.465999999993</v>
      </c>
      <c r="U45" s="155">
        <f>SUM(U38:U40)</f>
        <v>24593.887999999999</v>
      </c>
      <c r="V45" s="155">
        <f>IF(V40="","",SUM(V38:V40))</f>
        <v>25647.103000000003</v>
      </c>
      <c r="W45" s="155">
        <f t="shared" ref="W45:AH45" si="39">IF(W40="","",SUM(W38:W40))</f>
        <v>34113.160000000003</v>
      </c>
      <c r="X45" s="155">
        <f t="shared" si="39"/>
        <v>38028.200000000004</v>
      </c>
      <c r="Y45" s="155">
        <f t="shared" si="39"/>
        <v>28182.603000000003</v>
      </c>
      <c r="Z45" s="155">
        <f t="shared" si="39"/>
        <v>32795.233999999997</v>
      </c>
      <c r="AA45" s="155">
        <f t="shared" si="39"/>
        <v>38893.22</v>
      </c>
      <c r="AB45" s="155">
        <f t="shared" si="39"/>
        <v>47841.637999999999</v>
      </c>
      <c r="AC45" s="155">
        <f t="shared" si="39"/>
        <v>49159.678</v>
      </c>
      <c r="AD45" s="155">
        <f t="shared" si="39"/>
        <v>42889.164000000004</v>
      </c>
      <c r="AE45" s="155">
        <f t="shared" si="39"/>
        <v>46697.127000000022</v>
      </c>
      <c r="AF45" s="155">
        <f t="shared" si="39"/>
        <v>57895.481999999989</v>
      </c>
      <c r="AG45" s="155">
        <f t="shared" si="39"/>
        <v>41746.66399999999</v>
      </c>
      <c r="AH45" s="123" t="str">
        <f t="shared" si="39"/>
        <v/>
      </c>
      <c r="AI45" s="55" t="str">
        <f t="shared" si="26"/>
        <v/>
      </c>
      <c r="AK45" s="126">
        <f t="shared" ref="AK45:AL45" si="40">(T45/B45)*10</f>
        <v>0.5513245039086454</v>
      </c>
      <c r="AL45" s="158">
        <f t="shared" si="40"/>
        <v>0.5781509475921669</v>
      </c>
      <c r="AM45" s="158">
        <f t="shared" ref="AM45:AX45" si="41">IF(V40="","",(V45/D45)*10)</f>
        <v>0.91372665805968378</v>
      </c>
      <c r="AN45" s="158">
        <f t="shared" si="41"/>
        <v>0.70144411929778661</v>
      </c>
      <c r="AO45" s="158">
        <f t="shared" si="41"/>
        <v>0.61714723907015456</v>
      </c>
      <c r="AP45" s="158">
        <f t="shared" si="41"/>
        <v>0.67740110442716717</v>
      </c>
      <c r="AQ45" s="158">
        <f t="shared" si="41"/>
        <v>0.7129089975060211</v>
      </c>
      <c r="AR45" s="158">
        <f t="shared" si="41"/>
        <v>0.85157119064669118</v>
      </c>
      <c r="AS45" s="158">
        <f t="shared" si="41"/>
        <v>0.69497362139545982</v>
      </c>
      <c r="AT45" s="158">
        <f t="shared" si="41"/>
        <v>0.66493146731277042</v>
      </c>
      <c r="AU45" s="158">
        <f t="shared" si="41"/>
        <v>0.61595807726855689</v>
      </c>
      <c r="AV45" s="158">
        <f t="shared" si="41"/>
        <v>0.68564144132048765</v>
      </c>
      <c r="AW45" s="158">
        <f t="shared" si="41"/>
        <v>0.69530104585280927</v>
      </c>
      <c r="AX45" s="158">
        <f t="shared" si="41"/>
        <v>0.71464135900281434</v>
      </c>
      <c r="AY45" s="304" t="str">
        <f t="shared" si="35"/>
        <v/>
      </c>
      <c r="AZ45" s="55" t="str">
        <f t="shared" si="24"/>
        <v/>
      </c>
      <c r="BB45" s="105"/>
      <c r="BC45" s="105"/>
    </row>
    <row r="46" spans="1:55" x14ac:dyDescent="0.25"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BB46" s="105"/>
      <c r="BC46" s="105"/>
    </row>
    <row r="47" spans="1:55" ht="15.75" thickBot="1" x14ac:dyDescent="0.3">
      <c r="Q47" s="205" t="s">
        <v>1</v>
      </c>
      <c r="AI47" s="289">
        <v>1000</v>
      </c>
      <c r="AZ47" s="289" t="s">
        <v>47</v>
      </c>
      <c r="BB47" s="105"/>
      <c r="BC47" s="105"/>
    </row>
    <row r="48" spans="1:55" ht="20.100000000000001" customHeight="1" x14ac:dyDescent="0.25">
      <c r="A48" s="334" t="s">
        <v>15</v>
      </c>
      <c r="B48" s="336" t="s">
        <v>71</v>
      </c>
      <c r="C48" s="330"/>
      <c r="D48" s="330"/>
      <c r="E48" s="330"/>
      <c r="F48" s="330"/>
      <c r="G48" s="330"/>
      <c r="H48" s="330"/>
      <c r="I48" s="330"/>
      <c r="J48" s="330"/>
      <c r="K48" s="330"/>
      <c r="L48" s="330"/>
      <c r="M48" s="330"/>
      <c r="N48" s="330"/>
      <c r="O48" s="330"/>
      <c r="P48" s="331"/>
      <c r="Q48" s="339" t="str">
        <f>Q26</f>
        <v>D       2024/2023</v>
      </c>
      <c r="S48" s="337" t="s">
        <v>3</v>
      </c>
      <c r="T48" s="329" t="s">
        <v>71</v>
      </c>
      <c r="U48" s="330"/>
      <c r="V48" s="330"/>
      <c r="W48" s="330"/>
      <c r="X48" s="330"/>
      <c r="Y48" s="330"/>
      <c r="Z48" s="330"/>
      <c r="AA48" s="330"/>
      <c r="AB48" s="330"/>
      <c r="AC48" s="330"/>
      <c r="AD48" s="330"/>
      <c r="AE48" s="330"/>
      <c r="AF48" s="330"/>
      <c r="AG48" s="330"/>
      <c r="AH48" s="331"/>
      <c r="AI48" s="339" t="str">
        <f>Q48</f>
        <v>D       2024/2023</v>
      </c>
      <c r="AK48" s="329" t="s">
        <v>71</v>
      </c>
      <c r="AL48" s="330"/>
      <c r="AM48" s="330"/>
      <c r="AN48" s="330"/>
      <c r="AO48" s="330"/>
      <c r="AP48" s="330"/>
      <c r="AQ48" s="330"/>
      <c r="AR48" s="330"/>
      <c r="AS48" s="330"/>
      <c r="AT48" s="330"/>
      <c r="AU48" s="330"/>
      <c r="AV48" s="330"/>
      <c r="AW48" s="330"/>
      <c r="AX48" s="330"/>
      <c r="AY48" s="331"/>
      <c r="AZ48" s="339" t="str">
        <f>AI48</f>
        <v>D       2024/2023</v>
      </c>
      <c r="BB48" s="105"/>
      <c r="BC48" s="105"/>
    </row>
    <row r="49" spans="1:55" ht="20.100000000000001" customHeight="1" thickBot="1" x14ac:dyDescent="0.3">
      <c r="A49" s="335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3">
        <v>2024</v>
      </c>
      <c r="Q49" s="340"/>
      <c r="S49" s="338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40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2016</v>
      </c>
      <c r="AR49" s="135">
        <v>2017</v>
      </c>
      <c r="AS49" s="265">
        <v>2018</v>
      </c>
      <c r="AT49" s="135">
        <v>2019</v>
      </c>
      <c r="AU49" s="135">
        <v>2020</v>
      </c>
      <c r="AV49" s="135">
        <v>2021</v>
      </c>
      <c r="AW49" s="176">
        <v>2022</v>
      </c>
      <c r="AX49" s="135">
        <v>2023</v>
      </c>
      <c r="AY49" s="266">
        <v>2024</v>
      </c>
      <c r="AZ49" s="340"/>
      <c r="BB49" s="105"/>
      <c r="BC49" s="105"/>
    </row>
    <row r="50" spans="1:55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4"/>
      <c r="S50" s="291"/>
      <c r="T50" s="293">
        <v>2010</v>
      </c>
      <c r="U50" s="293">
        <v>2011</v>
      </c>
      <c r="V50" s="293">
        <v>2012</v>
      </c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K50" s="290"/>
      <c r="AL50" s="290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2"/>
      <c r="BB50" s="105"/>
      <c r="BC50" s="105"/>
    </row>
    <row r="51" spans="1:55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53">
        <v>206.79000000000005</v>
      </c>
      <c r="P51" s="112">
        <v>203.97</v>
      </c>
      <c r="Q51" s="61">
        <f>IF(P51="","",(P51-O51)/O51)</f>
        <v>-1.3637023066879682E-2</v>
      </c>
      <c r="S51" s="109" t="s">
        <v>73</v>
      </c>
      <c r="T51" s="39">
        <v>29.815000000000005</v>
      </c>
      <c r="U51" s="153">
        <v>149.20400000000001</v>
      </c>
      <c r="V51" s="153">
        <v>122.17799999999998</v>
      </c>
      <c r="W51" s="153">
        <v>109.56100000000001</v>
      </c>
      <c r="X51" s="153">
        <v>97.120999999999995</v>
      </c>
      <c r="Y51" s="153">
        <v>99.907999999999987</v>
      </c>
      <c r="Z51" s="153">
        <v>68.53</v>
      </c>
      <c r="AA51" s="153">
        <v>118.282</v>
      </c>
      <c r="AB51" s="153">
        <v>104.797</v>
      </c>
      <c r="AC51" s="153">
        <v>234.49399999999994</v>
      </c>
      <c r="AD51" s="153">
        <v>210.21299999999997</v>
      </c>
      <c r="AE51" s="153">
        <v>40.800000000000004</v>
      </c>
      <c r="AF51" s="153">
        <v>115.21899999999997</v>
      </c>
      <c r="AG51" s="153">
        <v>180.49199999999999</v>
      </c>
      <c r="AH51" s="112">
        <v>257.77999999999997</v>
      </c>
      <c r="AI51" s="61">
        <f>IF(AH51="","",(AH51-AG51)/AG51)</f>
        <v>0.42820734436983349</v>
      </c>
      <c r="AK51" s="124">
        <f t="shared" ref="AK51:AV66" si="42">(T51/B51)*10</f>
        <v>3.1291981528127626</v>
      </c>
      <c r="AL51" s="156">
        <f t="shared" si="42"/>
        <v>2.9131733604076775</v>
      </c>
      <c r="AM51" s="156">
        <f t="shared" si="42"/>
        <v>3.7092200734691394</v>
      </c>
      <c r="AN51" s="156">
        <f t="shared" si="42"/>
        <v>0.99862366924310941</v>
      </c>
      <c r="AO51" s="156">
        <f t="shared" si="42"/>
        <v>2.6979554419689982</v>
      </c>
      <c r="AP51" s="156">
        <f t="shared" si="42"/>
        <v>5.3501124558209252</v>
      </c>
      <c r="AQ51" s="156">
        <f t="shared" si="42"/>
        <v>6.6463000678886637</v>
      </c>
      <c r="AR51" s="156">
        <f t="shared" si="42"/>
        <v>6.0035529387879389</v>
      </c>
      <c r="AS51" s="156">
        <f t="shared" si="42"/>
        <v>6.99346012679346</v>
      </c>
      <c r="AT51" s="156">
        <f t="shared" si="42"/>
        <v>33.427512473271541</v>
      </c>
      <c r="AU51" s="156">
        <f t="shared" si="42"/>
        <v>6.2628631014449567</v>
      </c>
      <c r="AV51" s="156">
        <f t="shared" si="42"/>
        <v>8.8695652173913047</v>
      </c>
      <c r="AW51" s="156">
        <f t="shared" ref="AW51:AW60" si="43">(AF51/N51)*10</f>
        <v>7.1796485543369828</v>
      </c>
      <c r="AX51" s="156">
        <f t="shared" ref="AX51:AX60" si="44">(AG51/O51)*10</f>
        <v>8.7282750616567508</v>
      </c>
      <c r="AY51" s="156">
        <f>(AH51/P51)*10</f>
        <v>12.638133058783154</v>
      </c>
      <c r="AZ51" s="61">
        <f t="shared" ref="AZ51:AZ67" si="45">IF(AY51="","",(AY51-AX51)/AX51)</f>
        <v>0.44795311439053764</v>
      </c>
      <c r="BB51" s="105"/>
      <c r="BC51" s="105"/>
    </row>
    <row r="52" spans="1:55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54">
        <v>568.11</v>
      </c>
      <c r="P52" s="119">
        <v>49.390000000000008</v>
      </c>
      <c r="Q52" s="52">
        <f t="shared" ref="Q52:Q67" si="46">IF(P52="","",(P52-O52)/O52)</f>
        <v>-0.91306261111404485</v>
      </c>
      <c r="S52" s="109" t="s">
        <v>74</v>
      </c>
      <c r="T52" s="19">
        <v>106.98100000000001</v>
      </c>
      <c r="U52" s="154">
        <v>32.087000000000003</v>
      </c>
      <c r="V52" s="154">
        <v>68.099000000000004</v>
      </c>
      <c r="W52" s="154">
        <v>95.572999999999993</v>
      </c>
      <c r="X52" s="154">
        <v>79.214999999999989</v>
      </c>
      <c r="Y52" s="154">
        <v>14.875999999999999</v>
      </c>
      <c r="Z52" s="154">
        <v>102.047</v>
      </c>
      <c r="AA52" s="154">
        <v>223.39400000000003</v>
      </c>
      <c r="AB52" s="154">
        <v>153.98099999999999</v>
      </c>
      <c r="AC52" s="154">
        <v>117.78500000000003</v>
      </c>
      <c r="AD52" s="154">
        <v>729.51499999999999</v>
      </c>
      <c r="AE52" s="154">
        <v>150.46800000000002</v>
      </c>
      <c r="AF52" s="154">
        <v>405.61700000000002</v>
      </c>
      <c r="AG52" s="154">
        <v>458.541</v>
      </c>
      <c r="AH52" s="119">
        <v>72.683000000000007</v>
      </c>
      <c r="AI52" s="52">
        <f t="shared" ref="AI52:AI67" si="47">IF(AH52="","",(AH52-AG52)/AG52)</f>
        <v>-0.84149072820096782</v>
      </c>
      <c r="AK52" s="125">
        <f t="shared" si="42"/>
        <v>3.3315997633209804</v>
      </c>
      <c r="AL52" s="157">
        <f t="shared" si="42"/>
        <v>3.1895626242544735</v>
      </c>
      <c r="AM52" s="157">
        <f t="shared" si="42"/>
        <v>6.7820934169903389</v>
      </c>
      <c r="AN52" s="157">
        <f t="shared" si="42"/>
        <v>2.4992939330543926</v>
      </c>
      <c r="AO52" s="157">
        <f t="shared" si="42"/>
        <v>7.2508009153318067</v>
      </c>
      <c r="AP52" s="157">
        <f t="shared" si="42"/>
        <v>2.9823576583801121</v>
      </c>
      <c r="AQ52" s="157">
        <f t="shared" si="42"/>
        <v>9.3569594718503577</v>
      </c>
      <c r="AR52" s="157">
        <f t="shared" si="42"/>
        <v>4.8649578605805885</v>
      </c>
      <c r="AS52" s="157">
        <f t="shared" si="42"/>
        <v>7.3313812312526778</v>
      </c>
      <c r="AT52" s="157">
        <f t="shared" si="42"/>
        <v>5.4228821362799273</v>
      </c>
      <c r="AU52" s="157">
        <f t="shared" si="42"/>
        <v>37.576748738024108</v>
      </c>
      <c r="AV52" s="157">
        <f t="shared" si="42"/>
        <v>16.45358119190815</v>
      </c>
      <c r="AW52" s="157">
        <f t="shared" si="43"/>
        <v>11.312703946450993</v>
      </c>
      <c r="AX52" s="157">
        <f t="shared" si="44"/>
        <v>8.0713418176057452</v>
      </c>
      <c r="AY52" s="303">
        <f>IF(AH52="","",(AH52/P52)*10)</f>
        <v>14.716136869811702</v>
      </c>
      <c r="AZ52" s="52">
        <f t="shared" si="45"/>
        <v>0.82325779311091618</v>
      </c>
      <c r="BB52" s="105"/>
      <c r="BC52" s="105"/>
    </row>
    <row r="53" spans="1:55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116.07999999999997</v>
      </c>
      <c r="P53" s="119"/>
      <c r="Q53" s="52" t="str">
        <f t="shared" si="46"/>
        <v/>
      </c>
      <c r="S53" s="109" t="s">
        <v>75</v>
      </c>
      <c r="T53" s="19">
        <v>39.945</v>
      </c>
      <c r="U53" s="154">
        <v>210.15600000000001</v>
      </c>
      <c r="V53" s="154">
        <v>21.706999999999997</v>
      </c>
      <c r="W53" s="154">
        <v>27.781999999999996</v>
      </c>
      <c r="X53" s="154">
        <v>90.24</v>
      </c>
      <c r="Y53" s="154">
        <v>14.796000000000001</v>
      </c>
      <c r="Z53" s="154">
        <v>59.37299999999999</v>
      </c>
      <c r="AA53" s="154">
        <v>51.395000000000003</v>
      </c>
      <c r="AB53" s="154">
        <v>48.673000000000002</v>
      </c>
      <c r="AC53" s="154">
        <v>73.152999999999977</v>
      </c>
      <c r="AD53" s="154">
        <v>92.289999999999978</v>
      </c>
      <c r="AE53" s="154">
        <v>189.25800000000004</v>
      </c>
      <c r="AF53" s="154">
        <v>111.53900000000003</v>
      </c>
      <c r="AG53" s="154">
        <v>257.39599999999996</v>
      </c>
      <c r="AH53" s="119"/>
      <c r="AI53" s="52" t="str">
        <f t="shared" si="47"/>
        <v/>
      </c>
      <c r="AK53" s="125">
        <f t="shared" si="42"/>
        <v>4.2296696315120714</v>
      </c>
      <c r="AL53" s="157">
        <f t="shared" si="42"/>
        <v>5.1006261831949908</v>
      </c>
      <c r="AM53" s="157">
        <f t="shared" si="42"/>
        <v>10.416026871401151</v>
      </c>
      <c r="AN53" s="157">
        <f t="shared" si="42"/>
        <v>2.8028652138821637</v>
      </c>
      <c r="AO53" s="157">
        <f t="shared" si="42"/>
        <v>5.8612626656274349</v>
      </c>
      <c r="AP53" s="157">
        <f t="shared" si="42"/>
        <v>7.3980000000000024</v>
      </c>
      <c r="AQ53" s="157">
        <f t="shared" si="42"/>
        <v>9.0040946314831647</v>
      </c>
      <c r="AR53" s="157">
        <f t="shared" si="42"/>
        <v>19.889705882352938</v>
      </c>
      <c r="AS53" s="157">
        <f t="shared" si="42"/>
        <v>138.27556818181819</v>
      </c>
      <c r="AT53" s="157">
        <f t="shared" si="42"/>
        <v>19.512670045345423</v>
      </c>
      <c r="AU53" s="157">
        <f t="shared" si="42"/>
        <v>6.7463450292397624</v>
      </c>
      <c r="AV53" s="157">
        <f t="shared" si="42"/>
        <v>6.6250568838169945</v>
      </c>
      <c r="AW53" s="157">
        <f t="shared" si="43"/>
        <v>11.178492683904595</v>
      </c>
      <c r="AX53" s="157">
        <f t="shared" si="44"/>
        <v>22.174017918676778</v>
      </c>
      <c r="AY53" s="303" t="str">
        <f t="shared" ref="AY53:AY63" si="48">IF(AH53="","",(AH53/P53)*10)</f>
        <v/>
      </c>
      <c r="AZ53" s="52" t="str">
        <f t="shared" si="45"/>
        <v/>
      </c>
      <c r="BB53" s="105"/>
      <c r="BC53" s="105"/>
    </row>
    <row r="54" spans="1:55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255.96999999999997</v>
      </c>
      <c r="P54" s="119"/>
      <c r="Q54" s="52" t="str">
        <f t="shared" si="46"/>
        <v/>
      </c>
      <c r="S54" s="109" t="s">
        <v>76</v>
      </c>
      <c r="T54" s="19">
        <v>85.614000000000019</v>
      </c>
      <c r="U54" s="154">
        <v>92.996999999999986</v>
      </c>
      <c r="V54" s="154">
        <v>30.552</v>
      </c>
      <c r="W54" s="154">
        <v>154.78400000000005</v>
      </c>
      <c r="X54" s="154">
        <v>82.786999999999978</v>
      </c>
      <c r="Y54" s="154">
        <v>74.756</v>
      </c>
      <c r="Z54" s="154">
        <v>80.057000000000002</v>
      </c>
      <c r="AA54" s="154">
        <v>55.018000000000008</v>
      </c>
      <c r="AB54" s="154">
        <v>24.623000000000001</v>
      </c>
      <c r="AC54" s="154">
        <v>122.39999999999998</v>
      </c>
      <c r="AD54" s="154">
        <v>30.440999999999995</v>
      </c>
      <c r="AE54" s="154">
        <v>199.78800000000004</v>
      </c>
      <c r="AF54" s="154">
        <v>163.68800000000005</v>
      </c>
      <c r="AG54" s="154">
        <v>230.74799999999996</v>
      </c>
      <c r="AH54" s="119"/>
      <c r="AI54" s="52" t="str">
        <f t="shared" si="47"/>
        <v/>
      </c>
      <c r="AK54" s="125">
        <f t="shared" si="42"/>
        <v>1.9038025350233492</v>
      </c>
      <c r="AL54" s="157">
        <f t="shared" si="42"/>
        <v>4.6260259662736889</v>
      </c>
      <c r="AM54" s="157">
        <f t="shared" si="42"/>
        <v>9.4911463187325236</v>
      </c>
      <c r="AN54" s="157">
        <f t="shared" si="42"/>
        <v>3.5672735653376373</v>
      </c>
      <c r="AO54" s="157">
        <f t="shared" si="42"/>
        <v>7.1325062462307205</v>
      </c>
      <c r="AP54" s="157">
        <f t="shared" si="42"/>
        <v>7.2904232494636236</v>
      </c>
      <c r="AQ54" s="157">
        <f t="shared" si="42"/>
        <v>7.5840280409245917</v>
      </c>
      <c r="AR54" s="157">
        <f t="shared" si="42"/>
        <v>53.003853564547221</v>
      </c>
      <c r="AS54" s="157">
        <f t="shared" si="42"/>
        <v>12.177546983184966</v>
      </c>
      <c r="AT54" s="157">
        <f t="shared" si="42"/>
        <v>4.5491711885824735</v>
      </c>
      <c r="AU54" s="157">
        <f t="shared" si="42"/>
        <v>26.355844155844153</v>
      </c>
      <c r="AV54" s="157">
        <f t="shared" si="42"/>
        <v>8.7281782437745736</v>
      </c>
      <c r="AW54" s="157">
        <f t="shared" si="43"/>
        <v>20.173527236874541</v>
      </c>
      <c r="AX54" s="157">
        <f t="shared" si="44"/>
        <v>9.0146501543149586</v>
      </c>
      <c r="AY54" s="303" t="str">
        <f t="shared" si="48"/>
        <v/>
      </c>
      <c r="AZ54" s="52" t="str">
        <f t="shared" si="45"/>
        <v/>
      </c>
      <c r="BB54" s="105"/>
      <c r="BC54" s="105"/>
    </row>
    <row r="55" spans="1:55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113.97000000000003</v>
      </c>
      <c r="P55" s="119"/>
      <c r="Q55" s="52" t="str">
        <f t="shared" si="46"/>
        <v/>
      </c>
      <c r="S55" s="109" t="s">
        <v>77</v>
      </c>
      <c r="T55" s="19">
        <v>36.316000000000003</v>
      </c>
      <c r="U55" s="154">
        <v>16.928000000000001</v>
      </c>
      <c r="V55" s="154">
        <v>146.25000000000003</v>
      </c>
      <c r="W55" s="154">
        <v>10.174000000000001</v>
      </c>
      <c r="X55" s="154">
        <v>189.64499999999995</v>
      </c>
      <c r="Y55" s="154">
        <v>141.92499999999998</v>
      </c>
      <c r="Z55" s="154">
        <v>147.154</v>
      </c>
      <c r="AA55" s="154">
        <v>82.36399999999999</v>
      </c>
      <c r="AB55" s="154">
        <v>196.86600000000001</v>
      </c>
      <c r="AC55" s="154">
        <v>168.61099999999996</v>
      </c>
      <c r="AD55" s="154">
        <v>50.588999999999999</v>
      </c>
      <c r="AE55" s="154">
        <v>769.01500000000044</v>
      </c>
      <c r="AF55" s="154">
        <v>338.37599999999992</v>
      </c>
      <c r="AG55" s="154">
        <v>278.40999999999991</v>
      </c>
      <c r="AH55" s="119"/>
      <c r="AI55" s="52" t="str">
        <f t="shared" si="47"/>
        <v/>
      </c>
      <c r="AK55" s="125">
        <f t="shared" si="42"/>
        <v>3.1543472596195605</v>
      </c>
      <c r="AL55" s="157">
        <f t="shared" si="42"/>
        <v>1.9260439185345319</v>
      </c>
      <c r="AM55" s="157">
        <f t="shared" si="42"/>
        <v>3.7971232734448042</v>
      </c>
      <c r="AN55" s="157">
        <f t="shared" si="42"/>
        <v>23.995283018867926</v>
      </c>
      <c r="AO55" s="157">
        <f t="shared" si="42"/>
        <v>1.7330256785159459</v>
      </c>
      <c r="AP55" s="157">
        <f t="shared" si="42"/>
        <v>3.9895710350255804</v>
      </c>
      <c r="AQ55" s="157">
        <f t="shared" si="42"/>
        <v>5.7120565173511375</v>
      </c>
      <c r="AR55" s="157">
        <f t="shared" si="42"/>
        <v>34.870448772226915</v>
      </c>
      <c r="AS55" s="157">
        <f t="shared" si="42"/>
        <v>6.7623660346248968</v>
      </c>
      <c r="AT55" s="157">
        <f t="shared" si="42"/>
        <v>4.0124458616914946</v>
      </c>
      <c r="AU55" s="157">
        <f t="shared" si="42"/>
        <v>4.7523720056364498</v>
      </c>
      <c r="AV55" s="157">
        <f t="shared" si="42"/>
        <v>27.779323050247466</v>
      </c>
      <c r="AW55" s="157">
        <f t="shared" si="43"/>
        <v>6.6202848646110501</v>
      </c>
      <c r="AX55" s="157">
        <f t="shared" si="44"/>
        <v>24.428358339913999</v>
      </c>
      <c r="AY55" s="303" t="str">
        <f t="shared" si="48"/>
        <v/>
      </c>
      <c r="AZ55" s="52" t="str">
        <f t="shared" si="45"/>
        <v/>
      </c>
      <c r="BB55" s="105"/>
      <c r="BC55" s="105"/>
    </row>
    <row r="56" spans="1:55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80.470000000000013</v>
      </c>
      <c r="P56" s="119"/>
      <c r="Q56" s="52" t="str">
        <f t="shared" si="46"/>
        <v/>
      </c>
      <c r="S56" s="109" t="s">
        <v>78</v>
      </c>
      <c r="T56" s="19">
        <v>50.512</v>
      </c>
      <c r="U56" s="154">
        <v>76.984999999999985</v>
      </c>
      <c r="V56" s="154">
        <v>140.74100000000001</v>
      </c>
      <c r="W56" s="154">
        <v>108.19399999999999</v>
      </c>
      <c r="X56" s="154">
        <v>2.327</v>
      </c>
      <c r="Y56" s="154">
        <v>108.241</v>
      </c>
      <c r="Z56" s="154">
        <v>89.242999999999995</v>
      </c>
      <c r="AA56" s="154">
        <v>81.237000000000023</v>
      </c>
      <c r="AB56" s="154">
        <v>251.595</v>
      </c>
      <c r="AC56" s="154">
        <v>116.065</v>
      </c>
      <c r="AD56" s="154">
        <v>70.181000000000012</v>
      </c>
      <c r="AE56" s="154">
        <v>156.5320000000001</v>
      </c>
      <c r="AF56" s="154">
        <v>262.81200000000013</v>
      </c>
      <c r="AG56" s="154">
        <v>151.762</v>
      </c>
      <c r="AH56" s="119"/>
      <c r="AI56" s="52" t="str">
        <f t="shared" si="47"/>
        <v/>
      </c>
      <c r="AK56" s="125">
        <f t="shared" si="42"/>
        <v>5.7602919375071266</v>
      </c>
      <c r="AL56" s="157">
        <f t="shared" si="42"/>
        <v>3.9711647580728346</v>
      </c>
      <c r="AM56" s="157">
        <f t="shared" si="42"/>
        <v>1.8513680610365695</v>
      </c>
      <c r="AN56" s="157">
        <f t="shared" si="42"/>
        <v>5.3728956646968253</v>
      </c>
      <c r="AO56" s="157">
        <f t="shared" si="42"/>
        <v>28.036144578313255</v>
      </c>
      <c r="AP56" s="157">
        <f t="shared" si="42"/>
        <v>3.4592841163310957</v>
      </c>
      <c r="AQ56" s="157">
        <f t="shared" si="42"/>
        <v>1.1073569008946409</v>
      </c>
      <c r="AR56" s="157">
        <f t="shared" si="42"/>
        <v>8.3081407240744571</v>
      </c>
      <c r="AS56" s="157">
        <f t="shared" si="42"/>
        <v>6.629818967561727</v>
      </c>
      <c r="AT56" s="157">
        <f t="shared" si="42"/>
        <v>5.6594987322020671</v>
      </c>
      <c r="AU56" s="157">
        <f t="shared" si="42"/>
        <v>9.3004240657301924</v>
      </c>
      <c r="AV56" s="157">
        <f t="shared" si="42"/>
        <v>19.322552771262814</v>
      </c>
      <c r="AW56" s="157">
        <f t="shared" si="43"/>
        <v>20.461849890999698</v>
      </c>
      <c r="AX56" s="157">
        <f t="shared" si="44"/>
        <v>18.859450726978995</v>
      </c>
      <c r="AY56" s="303" t="str">
        <f t="shared" si="48"/>
        <v/>
      </c>
      <c r="AZ56" s="52" t="str">
        <f t="shared" si="45"/>
        <v/>
      </c>
      <c r="BB56" s="105"/>
      <c r="BC56" s="105"/>
    </row>
    <row r="57" spans="1:55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108.71000000000002</v>
      </c>
      <c r="P57" s="119"/>
      <c r="Q57" s="52" t="str">
        <f t="shared" si="46"/>
        <v/>
      </c>
      <c r="S57" s="109" t="s">
        <v>79</v>
      </c>
      <c r="T57" s="19">
        <v>101.88200000000002</v>
      </c>
      <c r="U57" s="154">
        <v>208.25</v>
      </c>
      <c r="V57" s="154">
        <v>120.58900000000001</v>
      </c>
      <c r="W57" s="154">
        <v>63.236000000000004</v>
      </c>
      <c r="X57" s="154">
        <v>133.27200000000002</v>
      </c>
      <c r="Y57" s="154">
        <v>88.903999999999996</v>
      </c>
      <c r="Z57" s="154">
        <v>66.512999999999991</v>
      </c>
      <c r="AA57" s="154">
        <v>161.839</v>
      </c>
      <c r="AB57" s="154">
        <v>69.402000000000001</v>
      </c>
      <c r="AC57" s="154">
        <v>109.84300000000002</v>
      </c>
      <c r="AD57" s="154">
        <v>111.27</v>
      </c>
      <c r="AE57" s="154">
        <v>115.04100000000001</v>
      </c>
      <c r="AF57" s="154">
        <v>124.31800000000001</v>
      </c>
      <c r="AG57" s="154">
        <v>127.58</v>
      </c>
      <c r="AH57" s="119"/>
      <c r="AI57" s="52" t="str">
        <f t="shared" si="47"/>
        <v/>
      </c>
      <c r="AK57" s="125">
        <f t="shared" si="42"/>
        <v>3.3602242744063329</v>
      </c>
      <c r="AL57" s="157">
        <f t="shared" si="42"/>
        <v>8.6770833333333339</v>
      </c>
      <c r="AM57" s="157">
        <f t="shared" si="42"/>
        <v>4.960264900662251</v>
      </c>
      <c r="AN57" s="157">
        <f t="shared" si="42"/>
        <v>2.6307775512751173</v>
      </c>
      <c r="AO57" s="157">
        <f t="shared" si="42"/>
        <v>9.8741942653923065</v>
      </c>
      <c r="AP57" s="157">
        <f t="shared" si="42"/>
        <v>2.636536180308422</v>
      </c>
      <c r="AQ57" s="157">
        <f t="shared" si="42"/>
        <v>7.8259795270031765</v>
      </c>
      <c r="AR57" s="157">
        <f t="shared" si="42"/>
        <v>9.4114328913700831</v>
      </c>
      <c r="AS57" s="157">
        <f t="shared" si="42"/>
        <v>16.453769559032718</v>
      </c>
      <c r="AT57" s="157">
        <f t="shared" si="42"/>
        <v>6.2131907913343545</v>
      </c>
      <c r="AU57" s="157">
        <f t="shared" si="42"/>
        <v>3.8524391510577165</v>
      </c>
      <c r="AV57" s="157">
        <f t="shared" si="42"/>
        <v>12.605851413543723</v>
      </c>
      <c r="AW57" s="157">
        <f t="shared" si="43"/>
        <v>4.0218045356022127</v>
      </c>
      <c r="AX57" s="157">
        <f t="shared" si="44"/>
        <v>11.735810872964766</v>
      </c>
      <c r="AY57" s="303" t="str">
        <f t="shared" si="48"/>
        <v/>
      </c>
      <c r="AZ57" s="52" t="str">
        <f t="shared" si="45"/>
        <v/>
      </c>
      <c r="BB57" s="105"/>
      <c r="BC57" s="105"/>
    </row>
    <row r="58" spans="1:55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19"/>
      <c r="Q58" s="52" t="str">
        <f t="shared" si="46"/>
        <v/>
      </c>
      <c r="S58" s="109" t="s">
        <v>80</v>
      </c>
      <c r="T58" s="19">
        <v>248.68200000000002</v>
      </c>
      <c r="U58" s="154">
        <v>13.135</v>
      </c>
      <c r="V58" s="154">
        <v>170.39499999999998</v>
      </c>
      <c r="W58" s="154">
        <v>85.355999999999995</v>
      </c>
      <c r="X58" s="154">
        <v>57.158000000000001</v>
      </c>
      <c r="Y58" s="154">
        <v>62.073999999999998</v>
      </c>
      <c r="Z58" s="154">
        <v>182.14699999999996</v>
      </c>
      <c r="AA58" s="154">
        <v>90.742000000000004</v>
      </c>
      <c r="AB58" s="154">
        <v>92.774000000000001</v>
      </c>
      <c r="AC58" s="154">
        <v>20.315999999999999</v>
      </c>
      <c r="AD58" s="154">
        <v>52.984999999999999</v>
      </c>
      <c r="AE58" s="154">
        <v>98.681000000000012</v>
      </c>
      <c r="AF58" s="154">
        <v>194.059</v>
      </c>
      <c r="AG58" s="154">
        <v>53.198999999999991</v>
      </c>
      <c r="AH58" s="119"/>
      <c r="AI58" s="52" t="str">
        <f t="shared" si="47"/>
        <v/>
      </c>
      <c r="AK58" s="125">
        <f t="shared" si="42"/>
        <v>3.3921512460613008</v>
      </c>
      <c r="AL58" s="157">
        <f t="shared" si="42"/>
        <v>6.9131578947368419</v>
      </c>
      <c r="AM58" s="157">
        <f t="shared" si="42"/>
        <v>2.1921112554836548</v>
      </c>
      <c r="AN58" s="157">
        <f t="shared" si="42"/>
        <v>4.2767812406052705</v>
      </c>
      <c r="AO58" s="157">
        <f t="shared" si="42"/>
        <v>5.0834222696549265</v>
      </c>
      <c r="AP58" s="157">
        <f t="shared" si="42"/>
        <v>1.8476054409619906</v>
      </c>
      <c r="AQ58" s="157">
        <f t="shared" si="42"/>
        <v>8.7185046907907306</v>
      </c>
      <c r="AR58" s="157">
        <f t="shared" si="42"/>
        <v>5.8071163445539478</v>
      </c>
      <c r="AS58" s="157">
        <f t="shared" si="42"/>
        <v>8.9845051326748013</v>
      </c>
      <c r="AT58" s="157">
        <f t="shared" si="42"/>
        <v>69.814432989690744</v>
      </c>
      <c r="AU58" s="157">
        <f t="shared" si="42"/>
        <v>10.103928299008389</v>
      </c>
      <c r="AV58" s="157">
        <f t="shared" si="42"/>
        <v>20.221516393442624</v>
      </c>
      <c r="AW58" s="157">
        <f t="shared" si="43"/>
        <v>8.7912929238017519</v>
      </c>
      <c r="AX58" s="157">
        <f t="shared" si="44"/>
        <v>91.880829015544066</v>
      </c>
      <c r="AY58" s="303" t="str">
        <f t="shared" si="48"/>
        <v/>
      </c>
      <c r="AZ58" s="52" t="str">
        <f t="shared" si="45"/>
        <v/>
      </c>
      <c r="BB58" s="105"/>
      <c r="BC58" s="105"/>
    </row>
    <row r="59" spans="1:55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</v>
      </c>
      <c r="P59" s="119"/>
      <c r="Q59" s="52" t="str">
        <f t="shared" si="46"/>
        <v/>
      </c>
      <c r="S59" s="109" t="s">
        <v>81</v>
      </c>
      <c r="T59" s="19">
        <v>26.283999999999999</v>
      </c>
      <c r="U59" s="154">
        <v>140.136</v>
      </c>
      <c r="V59" s="154">
        <v>62.427000000000007</v>
      </c>
      <c r="W59" s="154">
        <v>148.22899999999998</v>
      </c>
      <c r="X59" s="154">
        <v>99.02600000000001</v>
      </c>
      <c r="Y59" s="154">
        <v>189.15099999999995</v>
      </c>
      <c r="Z59" s="154">
        <v>114.91000000000001</v>
      </c>
      <c r="AA59" s="154">
        <v>15.391</v>
      </c>
      <c r="AB59" s="154">
        <v>141.86099999999999</v>
      </c>
      <c r="AC59" s="154">
        <v>88.779999999999987</v>
      </c>
      <c r="AD59" s="154">
        <v>72.782000000000011</v>
      </c>
      <c r="AE59" s="154">
        <v>256.71899999999999</v>
      </c>
      <c r="AF59" s="154">
        <v>308.47400000000005</v>
      </c>
      <c r="AG59" s="154">
        <v>368.83199999999994</v>
      </c>
      <c r="AH59" s="119"/>
      <c r="AI59" s="52" t="str">
        <f t="shared" si="47"/>
        <v/>
      </c>
      <c r="AK59" s="125">
        <f t="shared" si="42"/>
        <v>3.485479379392654</v>
      </c>
      <c r="AL59" s="157">
        <f t="shared" si="42"/>
        <v>6.9185880029622302</v>
      </c>
      <c r="AM59" s="157">
        <f t="shared" si="42"/>
        <v>4.9439296745070092</v>
      </c>
      <c r="AN59" s="157">
        <f t="shared" si="42"/>
        <v>7.6914176006641757</v>
      </c>
      <c r="AO59" s="157">
        <f t="shared" si="42"/>
        <v>5.3903434761308588</v>
      </c>
      <c r="AP59" s="157">
        <f t="shared" si="42"/>
        <v>3.7363160493827152</v>
      </c>
      <c r="AQ59" s="157">
        <f t="shared" si="42"/>
        <v>4.120262469073829</v>
      </c>
      <c r="AR59" s="157">
        <f t="shared" si="42"/>
        <v>59.42471042471044</v>
      </c>
      <c r="AS59" s="157">
        <f t="shared" si="42"/>
        <v>4.9669479359966386</v>
      </c>
      <c r="AT59" s="157">
        <f t="shared" si="42"/>
        <v>27.640099626400993</v>
      </c>
      <c r="AU59" s="157">
        <f t="shared" si="42"/>
        <v>6.7018416206261495</v>
      </c>
      <c r="AV59" s="157">
        <f t="shared" si="42"/>
        <v>7.1731258207829196</v>
      </c>
      <c r="AW59" s="157">
        <f t="shared" si="43"/>
        <v>7.449803173376484</v>
      </c>
      <c r="AX59" s="157">
        <f t="shared" si="44"/>
        <v>13.273545182999243</v>
      </c>
      <c r="AY59" s="303" t="str">
        <f t="shared" si="48"/>
        <v/>
      </c>
      <c r="AZ59" s="52" t="str">
        <f t="shared" si="45"/>
        <v/>
      </c>
      <c r="BB59" s="105"/>
      <c r="BC59" s="105"/>
    </row>
    <row r="60" spans="1:55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50.900000000000013</v>
      </c>
      <c r="P60" s="119"/>
      <c r="Q60" s="52" t="str">
        <f t="shared" si="46"/>
        <v/>
      </c>
      <c r="S60" s="109" t="s">
        <v>82</v>
      </c>
      <c r="T60" s="19">
        <v>80.941000000000003</v>
      </c>
      <c r="U60" s="154">
        <v>133.739</v>
      </c>
      <c r="V60" s="154">
        <v>0.89600000000000013</v>
      </c>
      <c r="W60" s="154">
        <v>99.911000000000001</v>
      </c>
      <c r="X60" s="154">
        <v>62.055999999999997</v>
      </c>
      <c r="Y60" s="154">
        <v>42.978000000000009</v>
      </c>
      <c r="Z60" s="154">
        <v>73.328000000000003</v>
      </c>
      <c r="AA60" s="154">
        <v>7.7379999999999995</v>
      </c>
      <c r="AB60" s="154">
        <v>45.496000000000002</v>
      </c>
      <c r="AC60" s="154">
        <v>116.032</v>
      </c>
      <c r="AD60" s="154">
        <v>123.81899999999997</v>
      </c>
      <c r="AE60" s="154">
        <v>149.98599999999999</v>
      </c>
      <c r="AF60" s="154">
        <v>319.26399999999995</v>
      </c>
      <c r="AG60" s="154">
        <v>57.84399999999998</v>
      </c>
      <c r="AH60" s="119"/>
      <c r="AI60" s="52" t="str">
        <f t="shared" si="47"/>
        <v/>
      </c>
      <c r="AK60" s="125">
        <f t="shared" si="42"/>
        <v>3.3624543037554004</v>
      </c>
      <c r="AL60" s="157">
        <f t="shared" si="42"/>
        <v>4.4061213059664608</v>
      </c>
      <c r="AM60" s="157">
        <f t="shared" si="42"/>
        <v>6.4000000000000012</v>
      </c>
      <c r="AN60" s="157">
        <f t="shared" si="42"/>
        <v>5.0130958354239841</v>
      </c>
      <c r="AO60" s="157">
        <f t="shared" si="42"/>
        <v>3.816247463255642</v>
      </c>
      <c r="AP60" s="157">
        <f t="shared" si="42"/>
        <v>1.6204049315688276</v>
      </c>
      <c r="AQ60" s="157">
        <f t="shared" si="42"/>
        <v>9.7914274268927759</v>
      </c>
      <c r="AR60" s="157">
        <f t="shared" si="42"/>
        <v>28.659259259259258</v>
      </c>
      <c r="AS60" s="157">
        <f t="shared" si="42"/>
        <v>1.8691097325500186</v>
      </c>
      <c r="AT60" s="157">
        <f t="shared" si="42"/>
        <v>7.1277105473309144</v>
      </c>
      <c r="AU60" s="157">
        <f t="shared" si="42"/>
        <v>7.5646994134897314</v>
      </c>
      <c r="AV60" s="157">
        <f t="shared" si="42"/>
        <v>9.2515420676042428</v>
      </c>
      <c r="AW60" s="157">
        <f t="shared" si="43"/>
        <v>19.24436407474381</v>
      </c>
      <c r="AX60" s="157">
        <f t="shared" si="44"/>
        <v>11.364243614931231</v>
      </c>
      <c r="AY60" s="303" t="str">
        <f t="shared" si="48"/>
        <v/>
      </c>
      <c r="AZ60" s="52" t="str">
        <f t="shared" si="45"/>
        <v/>
      </c>
      <c r="BB60" s="105"/>
      <c r="BC60" s="105"/>
    </row>
    <row r="61" spans="1:55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226.77000000000012</v>
      </c>
      <c r="P61" s="119"/>
      <c r="Q61" s="52" t="str">
        <f t="shared" si="46"/>
        <v/>
      </c>
      <c r="S61" s="109" t="s">
        <v>83</v>
      </c>
      <c r="T61" s="19">
        <v>62.047999999999995</v>
      </c>
      <c r="U61" s="154">
        <v>49.418999999999997</v>
      </c>
      <c r="V61" s="154">
        <v>115.30700000000002</v>
      </c>
      <c r="W61" s="154">
        <v>48.548999999999999</v>
      </c>
      <c r="X61" s="154">
        <v>60.350999999999999</v>
      </c>
      <c r="Y61" s="154">
        <v>250.62000000000003</v>
      </c>
      <c r="Z61" s="154">
        <v>66.029999999999987</v>
      </c>
      <c r="AA61" s="154">
        <v>58.631000000000007</v>
      </c>
      <c r="AB61" s="154">
        <v>111.59399999999999</v>
      </c>
      <c r="AC61" s="154">
        <v>193.00300000000004</v>
      </c>
      <c r="AD61" s="154">
        <v>285.58600000000001</v>
      </c>
      <c r="AE61" s="154">
        <v>185.32599999999994</v>
      </c>
      <c r="AF61" s="154">
        <v>275.30900000000003</v>
      </c>
      <c r="AG61" s="154">
        <v>299.64299999999997</v>
      </c>
      <c r="AH61" s="119"/>
      <c r="AI61" s="52" t="str">
        <f t="shared" si="47"/>
        <v/>
      </c>
      <c r="AK61" s="125">
        <f t="shared" si="42"/>
        <v>4.6122054560321102</v>
      </c>
      <c r="AL61" s="157">
        <f t="shared" si="42"/>
        <v>2.7942440348298092</v>
      </c>
      <c r="AM61" s="157">
        <f t="shared" ref="AM61:AV63" si="49">IF(V61="","",(V61/D61)*10)</f>
        <v>5.6581284655773123</v>
      </c>
      <c r="AN61" s="157">
        <f t="shared" si="49"/>
        <v>6.3913902053712492</v>
      </c>
      <c r="AO61" s="157">
        <f t="shared" si="49"/>
        <v>6.9560857538035954</v>
      </c>
      <c r="AP61" s="157">
        <f t="shared" si="49"/>
        <v>7.400561051232839</v>
      </c>
      <c r="AQ61" s="157">
        <f t="shared" si="49"/>
        <v>6.129211918685602</v>
      </c>
      <c r="AR61" s="157">
        <f t="shared" si="49"/>
        <v>3.0930048533445875</v>
      </c>
      <c r="AS61" s="157">
        <f t="shared" si="49"/>
        <v>6.8194817892935706</v>
      </c>
      <c r="AT61" s="157">
        <f t="shared" si="49"/>
        <v>16.76100738167608</v>
      </c>
      <c r="AU61" s="157">
        <f t="shared" si="49"/>
        <v>10.166459008223278</v>
      </c>
      <c r="AV61" s="157">
        <f t="shared" si="49"/>
        <v>6.4409689639592713</v>
      </c>
      <c r="AW61" s="157">
        <f t="shared" ref="AW61:AW63" si="50">IF(AF61="","",(AF61/N61)*10)</f>
        <v>30.569509216078167</v>
      </c>
      <c r="AX61" s="157">
        <f t="shared" ref="AX61:AX63" si="51">IF(AG61="","",(AG61/O61)*10)</f>
        <v>13.213520306918895</v>
      </c>
      <c r="AY61" s="303" t="str">
        <f t="shared" si="48"/>
        <v/>
      </c>
      <c r="AZ61" s="52" t="str">
        <f t="shared" si="45"/>
        <v/>
      </c>
      <c r="BB61" s="105"/>
      <c r="BC61" s="105"/>
    </row>
    <row r="62" spans="1:55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305.79999999999973</v>
      </c>
      <c r="P62" s="123"/>
      <c r="Q62" s="52" t="str">
        <f t="shared" si="46"/>
        <v/>
      </c>
      <c r="S62" s="110" t="s">
        <v>84</v>
      </c>
      <c r="T62" s="19">
        <v>30.416</v>
      </c>
      <c r="U62" s="154">
        <v>47.312999999999995</v>
      </c>
      <c r="V62" s="154">
        <v>23.595999999999997</v>
      </c>
      <c r="W62" s="154">
        <v>78.717000000000013</v>
      </c>
      <c r="X62" s="154">
        <v>56.821999999999996</v>
      </c>
      <c r="Y62" s="154">
        <v>94.972999999999999</v>
      </c>
      <c r="Z62" s="154">
        <v>72.218000000000018</v>
      </c>
      <c r="AA62" s="154">
        <v>81.169000000000011</v>
      </c>
      <c r="AB62" s="154">
        <v>81.001999999999995</v>
      </c>
      <c r="AC62" s="154">
        <v>103.39299999999999</v>
      </c>
      <c r="AD62" s="154">
        <v>78.418999999999969</v>
      </c>
      <c r="AE62" s="154">
        <v>91.548000000000016</v>
      </c>
      <c r="AF62" s="154">
        <v>146.48499999999996</v>
      </c>
      <c r="AG62" s="154">
        <v>226.58300000000003</v>
      </c>
      <c r="AH62" s="119"/>
      <c r="AI62" s="52" t="str">
        <f t="shared" si="47"/>
        <v/>
      </c>
      <c r="AK62" s="125">
        <f t="shared" si="42"/>
        <v>3.2621192621192625</v>
      </c>
      <c r="AL62" s="157">
        <f t="shared" si="42"/>
        <v>3.8014623172103477</v>
      </c>
      <c r="AM62" s="157">
        <f t="shared" si="49"/>
        <v>2.0859264497878356</v>
      </c>
      <c r="AN62" s="157">
        <f t="shared" si="49"/>
        <v>7.1192005064664921</v>
      </c>
      <c r="AO62" s="157">
        <f t="shared" si="49"/>
        <v>7.7881030701754375</v>
      </c>
      <c r="AP62" s="157">
        <f t="shared" si="49"/>
        <v>4.5561525545694419</v>
      </c>
      <c r="AQ62" s="157">
        <f t="shared" si="49"/>
        <v>8.2780834479596539</v>
      </c>
      <c r="AR62" s="157">
        <f t="shared" si="49"/>
        <v>7.588015331401329</v>
      </c>
      <c r="AS62" s="157">
        <f t="shared" si="49"/>
        <v>7.0216712898751732</v>
      </c>
      <c r="AT62" s="157">
        <f t="shared" si="49"/>
        <v>6.3237308868501527</v>
      </c>
      <c r="AU62" s="157">
        <f t="shared" si="49"/>
        <v>5.4186705362078502</v>
      </c>
      <c r="AV62" s="157">
        <f t="shared" si="49"/>
        <v>12.885010555946518</v>
      </c>
      <c r="AW62" s="157">
        <f t="shared" si="50"/>
        <v>66.553839164016367</v>
      </c>
      <c r="AX62" s="157">
        <f t="shared" si="51"/>
        <v>7.4095160235448079</v>
      </c>
      <c r="AY62" s="303" t="str">
        <f t="shared" si="48"/>
        <v/>
      </c>
      <c r="AZ62" s="52" t="str">
        <f t="shared" si="45"/>
        <v/>
      </c>
      <c r="BB62" s="105"/>
      <c r="BC62" s="105"/>
    </row>
    <row r="63" spans="1:55" ht="20.100000000000001" customHeight="1" thickBot="1" x14ac:dyDescent="0.3">
      <c r="A63" s="35" t="str">
        <f>A19</f>
        <v>jan-fev</v>
      </c>
      <c r="B63" s="167">
        <f>SUM(B51:B52)</f>
        <v>416.39</v>
      </c>
      <c r="C63" s="168">
        <f t="shared" ref="C63:P63" si="52">SUM(C51:C52)</f>
        <v>612.77</v>
      </c>
      <c r="D63" s="168">
        <f t="shared" si="52"/>
        <v>429.8</v>
      </c>
      <c r="E63" s="168">
        <f t="shared" si="52"/>
        <v>1479.52</v>
      </c>
      <c r="F63" s="168">
        <f t="shared" si="52"/>
        <v>469.23</v>
      </c>
      <c r="G63" s="168">
        <f t="shared" si="52"/>
        <v>236.62000000000003</v>
      </c>
      <c r="H63" s="168">
        <f t="shared" si="52"/>
        <v>212.16999999999996</v>
      </c>
      <c r="I63" s="168">
        <f t="shared" si="52"/>
        <v>656.21</v>
      </c>
      <c r="J63" s="168">
        <f t="shared" si="52"/>
        <v>359.88</v>
      </c>
      <c r="K63" s="168">
        <f t="shared" si="52"/>
        <v>287.35000000000002</v>
      </c>
      <c r="L63" s="168">
        <f t="shared" si="52"/>
        <v>529.79</v>
      </c>
      <c r="M63" s="168">
        <f t="shared" si="52"/>
        <v>137.44999999999999</v>
      </c>
      <c r="N63" s="168">
        <f t="shared" si="52"/>
        <v>519.02999999999986</v>
      </c>
      <c r="O63" s="168">
        <f t="shared" si="52"/>
        <v>774.90000000000009</v>
      </c>
      <c r="P63" s="169">
        <f t="shared" si="52"/>
        <v>253.36</v>
      </c>
      <c r="Q63" s="61">
        <f t="shared" si="46"/>
        <v>-0.67304168279778043</v>
      </c>
      <c r="S63" s="109"/>
      <c r="T63" s="167">
        <f>SUM(T51:T52)</f>
        <v>136.79600000000002</v>
      </c>
      <c r="U63" s="168">
        <f t="shared" ref="U63:AH63" si="53">SUM(U51:U52)</f>
        <v>181.291</v>
      </c>
      <c r="V63" s="168">
        <f t="shared" si="53"/>
        <v>190.27699999999999</v>
      </c>
      <c r="W63" s="168">
        <f t="shared" si="53"/>
        <v>205.13400000000001</v>
      </c>
      <c r="X63" s="168">
        <f t="shared" si="53"/>
        <v>176.33599999999998</v>
      </c>
      <c r="Y63" s="168">
        <f t="shared" si="53"/>
        <v>114.78399999999999</v>
      </c>
      <c r="Z63" s="168">
        <f t="shared" si="53"/>
        <v>170.577</v>
      </c>
      <c r="AA63" s="168">
        <f t="shared" si="53"/>
        <v>341.67600000000004</v>
      </c>
      <c r="AB63" s="168">
        <f t="shared" si="53"/>
        <v>258.77800000000002</v>
      </c>
      <c r="AC63" s="168">
        <f t="shared" si="53"/>
        <v>352.279</v>
      </c>
      <c r="AD63" s="168">
        <f t="shared" si="53"/>
        <v>939.72799999999995</v>
      </c>
      <c r="AE63" s="168">
        <f t="shared" si="53"/>
        <v>191.26800000000003</v>
      </c>
      <c r="AF63" s="168">
        <f t="shared" si="53"/>
        <v>520.83600000000001</v>
      </c>
      <c r="AG63" s="168">
        <f t="shared" si="53"/>
        <v>639.03300000000002</v>
      </c>
      <c r="AH63" s="169">
        <f t="shared" si="53"/>
        <v>330.46299999999997</v>
      </c>
      <c r="AI63" s="61">
        <f t="shared" si="47"/>
        <v>-0.48287021171050643</v>
      </c>
      <c r="AK63" s="172">
        <f t="shared" si="42"/>
        <v>3.2852854295252056</v>
      </c>
      <c r="AL63" s="173">
        <f t="shared" si="42"/>
        <v>2.958548884573331</v>
      </c>
      <c r="AM63" s="173">
        <f t="shared" si="49"/>
        <v>4.4271056305258254</v>
      </c>
      <c r="AN63" s="173">
        <f t="shared" si="49"/>
        <v>1.3864902130420678</v>
      </c>
      <c r="AO63" s="173">
        <f t="shared" si="49"/>
        <v>3.7579864885024392</v>
      </c>
      <c r="AP63" s="173">
        <f t="shared" si="49"/>
        <v>4.850984701208688</v>
      </c>
      <c r="AQ63" s="173">
        <f t="shared" si="49"/>
        <v>8.0396380261111382</v>
      </c>
      <c r="AR63" s="173">
        <f t="shared" si="49"/>
        <v>5.2068087959647071</v>
      </c>
      <c r="AS63" s="173">
        <f t="shared" si="49"/>
        <v>7.1906746693342232</v>
      </c>
      <c r="AT63" s="173">
        <f t="shared" si="49"/>
        <v>12.259578910736035</v>
      </c>
      <c r="AU63" s="173">
        <f t="shared" si="49"/>
        <v>17.737745144302458</v>
      </c>
      <c r="AV63" s="173">
        <f t="shared" si="49"/>
        <v>13.915460167333579</v>
      </c>
      <c r="AW63" s="173">
        <f t="shared" si="50"/>
        <v>10.034795676550491</v>
      </c>
      <c r="AX63" s="173">
        <f t="shared" si="51"/>
        <v>8.2466511807975209</v>
      </c>
      <c r="AY63" s="173">
        <f t="shared" si="48"/>
        <v>13.043219134827911</v>
      </c>
      <c r="AZ63" s="61">
        <f t="shared" si="45"/>
        <v>0.58163827338778284</v>
      </c>
      <c r="BB63" s="105"/>
      <c r="BC63" s="105"/>
    </row>
    <row r="64" spans="1:55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O64" si="54">SUM(E51:E53)</f>
        <v>1578.6399999999999</v>
      </c>
      <c r="F64" s="154">
        <f t="shared" si="54"/>
        <v>623.19000000000005</v>
      </c>
      <c r="G64" s="154">
        <f t="shared" si="54"/>
        <v>256.62</v>
      </c>
      <c r="H64" s="154">
        <f t="shared" si="54"/>
        <v>278.10999999999996</v>
      </c>
      <c r="I64" s="154">
        <f t="shared" si="54"/>
        <v>682.05000000000007</v>
      </c>
      <c r="J64" s="154">
        <f t="shared" si="54"/>
        <v>363.4</v>
      </c>
      <c r="K64" s="154">
        <f t="shared" si="54"/>
        <v>324.84000000000003</v>
      </c>
      <c r="L64" s="154">
        <f t="shared" si="54"/>
        <v>666.59</v>
      </c>
      <c r="M64" s="154">
        <f t="shared" si="54"/>
        <v>423.11999999999995</v>
      </c>
      <c r="N64" s="154">
        <f t="shared" si="54"/>
        <v>618.80999999999983</v>
      </c>
      <c r="O64" s="154">
        <f t="shared" si="54"/>
        <v>890.98</v>
      </c>
      <c r="P64" s="154" t="str">
        <f>IF(P53="","",SUM(P51:P53))</f>
        <v/>
      </c>
      <c r="Q64" s="61" t="str">
        <f t="shared" si="46"/>
        <v/>
      </c>
      <c r="S64" s="108" t="s">
        <v>85</v>
      </c>
      <c r="T64" s="19">
        <f>SUM(T51:T53)</f>
        <v>176.74100000000001</v>
      </c>
      <c r="U64" s="154">
        <f t="shared" ref="U64:AG64" si="55">SUM(U51:U53)</f>
        <v>391.447</v>
      </c>
      <c r="V64" s="154">
        <f t="shared" si="55"/>
        <v>211.98399999999998</v>
      </c>
      <c r="W64" s="154">
        <f t="shared" si="55"/>
        <v>232.916</v>
      </c>
      <c r="X64" s="154">
        <f t="shared" si="55"/>
        <v>266.57599999999996</v>
      </c>
      <c r="Y64" s="154">
        <f t="shared" si="55"/>
        <v>129.57999999999998</v>
      </c>
      <c r="Z64" s="154">
        <f t="shared" si="55"/>
        <v>229.95</v>
      </c>
      <c r="AA64" s="154">
        <f t="shared" si="55"/>
        <v>393.07100000000003</v>
      </c>
      <c r="AB64" s="154">
        <f t="shared" si="55"/>
        <v>307.45100000000002</v>
      </c>
      <c r="AC64" s="154">
        <f t="shared" si="55"/>
        <v>425.43199999999996</v>
      </c>
      <c r="AD64" s="154">
        <f t="shared" si="55"/>
        <v>1032.018</v>
      </c>
      <c r="AE64" s="154">
        <f t="shared" si="55"/>
        <v>380.52600000000007</v>
      </c>
      <c r="AF64" s="154">
        <f t="shared" si="55"/>
        <v>632.375</v>
      </c>
      <c r="AG64" s="154">
        <f t="shared" si="55"/>
        <v>896.42899999999997</v>
      </c>
      <c r="AH64" s="154" t="str">
        <f>IF(P64="","",SUM(AH51:AH53))</f>
        <v/>
      </c>
      <c r="AI64" s="61" t="str">
        <f t="shared" si="47"/>
        <v/>
      </c>
      <c r="AK64" s="124">
        <f t="shared" si="42"/>
        <v>3.4598790204177519</v>
      </c>
      <c r="AL64" s="156">
        <f t="shared" si="42"/>
        <v>3.819777710555333</v>
      </c>
      <c r="AM64" s="156">
        <f t="shared" si="42"/>
        <v>4.7040653293094268</v>
      </c>
      <c r="AN64" s="156">
        <f t="shared" si="42"/>
        <v>1.4754218821263874</v>
      </c>
      <c r="AO64" s="156">
        <f t="shared" si="42"/>
        <v>4.2776039410131732</v>
      </c>
      <c r="AP64" s="156">
        <f t="shared" si="42"/>
        <v>5.0494895175746235</v>
      </c>
      <c r="AQ64" s="156">
        <f t="shared" si="42"/>
        <v>8.2683110999244906</v>
      </c>
      <c r="AR64" s="156">
        <f t="shared" si="42"/>
        <v>5.7630818854922659</v>
      </c>
      <c r="AS64" s="156">
        <f t="shared" si="42"/>
        <v>8.4604017611447464</v>
      </c>
      <c r="AT64" s="156">
        <f t="shared" si="42"/>
        <v>13.096662972540326</v>
      </c>
      <c r="AU64" s="156">
        <f t="shared" si="42"/>
        <v>15.482050435800117</v>
      </c>
      <c r="AV64" s="156">
        <f t="shared" si="42"/>
        <v>8.9933352240499183</v>
      </c>
      <c r="AW64" s="156">
        <f t="shared" ref="AW64:AW66" si="56">(AF64/N64)*10</f>
        <v>10.219211066401645</v>
      </c>
      <c r="AX64" s="156">
        <f t="shared" ref="AX64:AX66" si="57">(AG64/O64)*10</f>
        <v>10.061157377269971</v>
      </c>
      <c r="AY64" s="156" t="str">
        <f>IF(AH64="","",(AH64/P64)*10)</f>
        <v/>
      </c>
      <c r="AZ64" s="61" t="str">
        <f t="shared" si="45"/>
        <v/>
      </c>
    </row>
    <row r="65" spans="1:52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O65" si="58">SUM(E54:E56)</f>
        <v>639.50999999999988</v>
      </c>
      <c r="F65" s="154">
        <f t="shared" si="58"/>
        <v>1211.1999999999998</v>
      </c>
      <c r="G65" s="154">
        <f t="shared" si="58"/>
        <v>771.18000000000006</v>
      </c>
      <c r="H65" s="154">
        <f t="shared" si="58"/>
        <v>1169.0899999999999</v>
      </c>
      <c r="I65" s="154">
        <f t="shared" si="58"/>
        <v>131.77999999999997</v>
      </c>
      <c r="J65" s="154">
        <f t="shared" si="58"/>
        <v>690.83</v>
      </c>
      <c r="K65" s="154">
        <f t="shared" si="58"/>
        <v>894.35999999999967</v>
      </c>
      <c r="L65" s="154">
        <f t="shared" si="58"/>
        <v>193.45999999999995</v>
      </c>
      <c r="M65" s="154">
        <f t="shared" si="58"/>
        <v>586.74</v>
      </c>
      <c r="N65" s="154">
        <f t="shared" si="58"/>
        <v>720.69999999999982</v>
      </c>
      <c r="O65" s="154">
        <f t="shared" si="58"/>
        <v>450.41</v>
      </c>
      <c r="P65" s="154" t="str">
        <f>IF(P56="","",SUM(P54:P56))</f>
        <v/>
      </c>
      <c r="Q65" s="52" t="str">
        <f t="shared" si="46"/>
        <v/>
      </c>
      <c r="S65" s="109" t="s">
        <v>86</v>
      </c>
      <c r="T65" s="19">
        <f>SUM(T54:T56)</f>
        <v>172.44200000000001</v>
      </c>
      <c r="U65" s="154">
        <f t="shared" ref="U65:AG65" si="59">SUM(U54:U56)</f>
        <v>186.90999999999997</v>
      </c>
      <c r="V65" s="154">
        <f t="shared" si="59"/>
        <v>317.54300000000001</v>
      </c>
      <c r="W65" s="154">
        <f t="shared" si="59"/>
        <v>273.15200000000004</v>
      </c>
      <c r="X65" s="154">
        <f t="shared" si="59"/>
        <v>274.7589999999999</v>
      </c>
      <c r="Y65" s="154">
        <f t="shared" si="59"/>
        <v>324.92199999999997</v>
      </c>
      <c r="Z65" s="154">
        <f t="shared" si="59"/>
        <v>316.45400000000001</v>
      </c>
      <c r="AA65" s="154">
        <f t="shared" si="59"/>
        <v>218.61900000000003</v>
      </c>
      <c r="AB65" s="154">
        <f t="shared" si="59"/>
        <v>473.084</v>
      </c>
      <c r="AC65" s="154">
        <f t="shared" si="59"/>
        <v>407.07599999999996</v>
      </c>
      <c r="AD65" s="154">
        <f t="shared" si="59"/>
        <v>151.21100000000001</v>
      </c>
      <c r="AE65" s="154">
        <f t="shared" si="59"/>
        <v>1125.3350000000005</v>
      </c>
      <c r="AF65" s="154">
        <f t="shared" si="59"/>
        <v>764.87600000000009</v>
      </c>
      <c r="AG65" s="154">
        <f t="shared" si="59"/>
        <v>660.91999999999985</v>
      </c>
      <c r="AH65" s="154" t="str">
        <f>IF(AH56="","",SUM(AH54:AH56))</f>
        <v/>
      </c>
      <c r="AI65" s="52" t="str">
        <f t="shared" si="47"/>
        <v/>
      </c>
      <c r="AK65" s="125">
        <f t="shared" si="42"/>
        <v>2.6427082694783306</v>
      </c>
      <c r="AL65" s="157">
        <f t="shared" si="42"/>
        <v>3.8715356891337658</v>
      </c>
      <c r="AM65" s="157">
        <f t="shared" si="42"/>
        <v>2.6966413315782778</v>
      </c>
      <c r="AN65" s="157">
        <f t="shared" si="42"/>
        <v>4.2712701912401698</v>
      </c>
      <c r="AO65" s="157">
        <f t="shared" si="42"/>
        <v>2.2684857992073972</v>
      </c>
      <c r="AP65" s="157">
        <f t="shared" si="42"/>
        <v>4.2133094737934069</v>
      </c>
      <c r="AQ65" s="157">
        <f t="shared" si="42"/>
        <v>2.7068403630173901</v>
      </c>
      <c r="AR65" s="157">
        <f t="shared" si="42"/>
        <v>16.589694946122332</v>
      </c>
      <c r="AS65" s="157">
        <f t="shared" si="42"/>
        <v>6.8480523428339826</v>
      </c>
      <c r="AT65" s="157">
        <f t="shared" si="42"/>
        <v>4.5515899637729786</v>
      </c>
      <c r="AU65" s="157">
        <f t="shared" si="42"/>
        <v>7.8161377028843191</v>
      </c>
      <c r="AV65" s="157">
        <f t="shared" si="42"/>
        <v>19.179449159764129</v>
      </c>
      <c r="AW65" s="157">
        <f t="shared" si="56"/>
        <v>10.612959622589154</v>
      </c>
      <c r="AX65" s="157">
        <f t="shared" si="57"/>
        <v>14.673741702004836</v>
      </c>
      <c r="AY65" s="157" t="str">
        <f>IF(AH65="","",(AH65/P65)*10)</f>
        <v/>
      </c>
      <c r="AZ65" s="52" t="str">
        <f t="shared" si="45"/>
        <v/>
      </c>
    </row>
    <row r="66" spans="1:52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O66" si="60">SUM(E57:E59)</f>
        <v>632.67000000000007</v>
      </c>
      <c r="F66" s="154">
        <f t="shared" si="60"/>
        <v>431.12000000000012</v>
      </c>
      <c r="G66" s="154">
        <f t="shared" si="60"/>
        <v>1179.42</v>
      </c>
      <c r="H66" s="154">
        <f t="shared" si="60"/>
        <v>572.79999999999995</v>
      </c>
      <c r="I66" s="154">
        <f t="shared" si="60"/>
        <v>330.81000000000006</v>
      </c>
      <c r="J66" s="154">
        <f t="shared" si="60"/>
        <v>431.05</v>
      </c>
      <c r="K66" s="154">
        <f t="shared" si="60"/>
        <v>211.81999999999996</v>
      </c>
      <c r="L66" s="154">
        <f t="shared" si="60"/>
        <v>449.86999999999995</v>
      </c>
      <c r="M66" s="154">
        <f t="shared" si="60"/>
        <v>497.9500000000001</v>
      </c>
      <c r="N66" s="154">
        <f t="shared" si="60"/>
        <v>943.92000000000007</v>
      </c>
      <c r="O66" s="154">
        <f t="shared" si="60"/>
        <v>392.37</v>
      </c>
      <c r="P66" s="154" t="str">
        <f>IF(P59="","",SUM(P57:P59))</f>
        <v/>
      </c>
      <c r="Q66" s="52" t="str">
        <f t="shared" si="46"/>
        <v/>
      </c>
      <c r="S66" s="109" t="s">
        <v>87</v>
      </c>
      <c r="T66" s="19">
        <f>SUM(T57:T59)</f>
        <v>376.84800000000001</v>
      </c>
      <c r="U66" s="154">
        <f t="shared" ref="U66:AG66" si="61">SUM(U57:U59)</f>
        <v>361.52099999999996</v>
      </c>
      <c r="V66" s="154">
        <f t="shared" si="61"/>
        <v>353.411</v>
      </c>
      <c r="W66" s="154">
        <f t="shared" si="61"/>
        <v>296.82099999999997</v>
      </c>
      <c r="X66" s="154">
        <f t="shared" si="61"/>
        <v>289.45600000000002</v>
      </c>
      <c r="Y66" s="154">
        <f t="shared" si="61"/>
        <v>340.12899999999996</v>
      </c>
      <c r="Z66" s="154">
        <f t="shared" si="61"/>
        <v>363.57</v>
      </c>
      <c r="AA66" s="154">
        <f t="shared" si="61"/>
        <v>267.97200000000004</v>
      </c>
      <c r="AB66" s="154">
        <f t="shared" si="61"/>
        <v>304.03699999999998</v>
      </c>
      <c r="AC66" s="154">
        <f t="shared" si="61"/>
        <v>218.93900000000002</v>
      </c>
      <c r="AD66" s="154">
        <f t="shared" si="61"/>
        <v>237.03700000000001</v>
      </c>
      <c r="AE66" s="154">
        <f t="shared" si="61"/>
        <v>470.44100000000003</v>
      </c>
      <c r="AF66" s="154">
        <f t="shared" si="61"/>
        <v>626.85100000000011</v>
      </c>
      <c r="AG66" s="154">
        <f t="shared" si="61"/>
        <v>549.61099999999988</v>
      </c>
      <c r="AH66" s="154" t="str">
        <f>IF(AH59="","",SUM(AH57:AH59))</f>
        <v/>
      </c>
      <c r="AI66" s="52" t="str">
        <f t="shared" si="47"/>
        <v/>
      </c>
      <c r="AK66" s="125">
        <f t="shared" si="42"/>
        <v>3.3897744036268125</v>
      </c>
      <c r="AL66" s="157">
        <f t="shared" si="42"/>
        <v>7.8327591810204735</v>
      </c>
      <c r="AM66" s="157">
        <f t="shared" si="42"/>
        <v>3.0820099590996692</v>
      </c>
      <c r="AN66" s="157">
        <f t="shared" si="42"/>
        <v>4.691561161426967</v>
      </c>
      <c r="AO66" s="157">
        <f t="shared" si="42"/>
        <v>6.7140471330488012</v>
      </c>
      <c r="AP66" s="157">
        <f t="shared" si="42"/>
        <v>2.883866646317681</v>
      </c>
      <c r="AQ66" s="157">
        <f t="shared" si="42"/>
        <v>6.3472416201117321</v>
      </c>
      <c r="AR66" s="157">
        <f t="shared" si="42"/>
        <v>8.1004806384329378</v>
      </c>
      <c r="AS66" s="157">
        <f t="shared" si="42"/>
        <v>7.0534044774388116</v>
      </c>
      <c r="AT66" s="157">
        <f t="shared" si="42"/>
        <v>10.33608724388632</v>
      </c>
      <c r="AU66" s="157">
        <f t="shared" si="42"/>
        <v>5.2690110476359839</v>
      </c>
      <c r="AV66" s="157">
        <f t="shared" si="42"/>
        <v>9.4475549753991359</v>
      </c>
      <c r="AW66" s="157">
        <f t="shared" si="56"/>
        <v>6.6409335536909921</v>
      </c>
      <c r="AX66" s="157">
        <f t="shared" si="57"/>
        <v>14.007467441445572</v>
      </c>
      <c r="AY66" s="157" t="str">
        <f>IF(AH66="","",(AH66/P66)*10)</f>
        <v/>
      </c>
      <c r="AZ66" s="52" t="str">
        <f t="shared" si="45"/>
        <v/>
      </c>
    </row>
    <row r="67" spans="1:52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P67" si="62">IF(E62="","",SUM(E60:E62))</f>
        <v>385.83</v>
      </c>
      <c r="F67" s="155">
        <f t="shared" si="62"/>
        <v>322.33000000000004</v>
      </c>
      <c r="G67" s="155">
        <f t="shared" si="62"/>
        <v>812.32999999999993</v>
      </c>
      <c r="H67" s="155">
        <f t="shared" si="62"/>
        <v>269.86</v>
      </c>
      <c r="I67" s="155">
        <f t="shared" si="62"/>
        <v>299.23</v>
      </c>
      <c r="J67" s="155">
        <f t="shared" si="62"/>
        <v>522.41</v>
      </c>
      <c r="K67" s="155">
        <f t="shared" si="62"/>
        <v>441.44000000000005</v>
      </c>
      <c r="L67" s="155">
        <f t="shared" si="62"/>
        <v>589.30999999999995</v>
      </c>
      <c r="M67" s="155">
        <f t="shared" si="62"/>
        <v>520.89999999999975</v>
      </c>
      <c r="N67" s="155">
        <f t="shared" si="62"/>
        <v>277.97000000000008</v>
      </c>
      <c r="O67" s="155">
        <f t="shared" si="62"/>
        <v>583.4699999999998</v>
      </c>
      <c r="P67" s="155" t="str">
        <f t="shared" si="62"/>
        <v/>
      </c>
      <c r="Q67" s="55" t="str">
        <f t="shared" si="46"/>
        <v/>
      </c>
      <c r="S67" s="110" t="s">
        <v>88</v>
      </c>
      <c r="T67" s="21">
        <f>SUM(T60:T62)</f>
        <v>173.405</v>
      </c>
      <c r="U67" s="155">
        <f t="shared" ref="U67:AG67" si="63">SUM(U60:U62)</f>
        <v>230.471</v>
      </c>
      <c r="V67" s="155">
        <f t="shared" si="63"/>
        <v>139.79900000000001</v>
      </c>
      <c r="W67" s="155">
        <f t="shared" si="63"/>
        <v>227.17700000000002</v>
      </c>
      <c r="X67" s="155">
        <f t="shared" si="63"/>
        <v>179.22899999999998</v>
      </c>
      <c r="Y67" s="155">
        <f t="shared" si="63"/>
        <v>388.57100000000008</v>
      </c>
      <c r="Z67" s="155">
        <f t="shared" si="63"/>
        <v>211.57600000000002</v>
      </c>
      <c r="AA67" s="155">
        <f t="shared" si="63"/>
        <v>147.53800000000001</v>
      </c>
      <c r="AB67" s="155">
        <f t="shared" si="63"/>
        <v>238.09199999999998</v>
      </c>
      <c r="AC67" s="155">
        <f t="shared" si="63"/>
        <v>412.428</v>
      </c>
      <c r="AD67" s="155">
        <f t="shared" si="63"/>
        <v>487.82399999999996</v>
      </c>
      <c r="AE67" s="155">
        <f t="shared" si="63"/>
        <v>426.8599999999999</v>
      </c>
      <c r="AF67" s="155">
        <f t="shared" si="63"/>
        <v>741.05799999999999</v>
      </c>
      <c r="AG67" s="155">
        <f t="shared" si="63"/>
        <v>584.06999999999994</v>
      </c>
      <c r="AH67" s="155" t="str">
        <f>IF(AH62="","",SUM(AH60:AH62))</f>
        <v/>
      </c>
      <c r="AI67" s="55" t="str">
        <f t="shared" si="47"/>
        <v/>
      </c>
      <c r="AK67" s="126">
        <f t="shared" ref="AK67:AL67" si="64">(T67/B67)*10</f>
        <v>3.7013596875066703</v>
      </c>
      <c r="AL67" s="158">
        <f t="shared" si="64"/>
        <v>3.8103827395221956</v>
      </c>
      <c r="AM67" s="158">
        <f t="shared" ref="AM67:AV67" si="65">IF(V62="","",(V67/D67)*10)</f>
        <v>4.3919135434010883</v>
      </c>
      <c r="AN67" s="158">
        <f t="shared" si="65"/>
        <v>5.8880076717725425</v>
      </c>
      <c r="AO67" s="158">
        <f t="shared" si="65"/>
        <v>5.5604194459094707</v>
      </c>
      <c r="AP67" s="158">
        <f t="shared" si="65"/>
        <v>4.7834131449041664</v>
      </c>
      <c r="AQ67" s="158">
        <f t="shared" si="65"/>
        <v>7.840213444008004</v>
      </c>
      <c r="AR67" s="158">
        <f t="shared" si="65"/>
        <v>4.9305885105103098</v>
      </c>
      <c r="AS67" s="158">
        <f t="shared" si="65"/>
        <v>4.5575697249286957</v>
      </c>
      <c r="AT67" s="158">
        <f t="shared" si="65"/>
        <v>9.3427872417542588</v>
      </c>
      <c r="AU67" s="158">
        <f t="shared" si="65"/>
        <v>8.2778843053740818</v>
      </c>
      <c r="AV67" s="158">
        <f t="shared" si="65"/>
        <v>8.1946630831253628</v>
      </c>
      <c r="AW67" s="158">
        <f t="shared" ref="AW67" si="66">IF(AF62="","",(AF67/N67)*10)</f>
        <v>26.659639529445617</v>
      </c>
      <c r="AX67" s="158">
        <f t="shared" ref="AX67" si="67">IF(AG62="","",(AG67/O67)*10)</f>
        <v>10.010283305054246</v>
      </c>
      <c r="AY67" s="158" t="str">
        <f>IF(AH62="","",(AH67/P67)*10)</f>
        <v/>
      </c>
      <c r="AZ67" s="55" t="str">
        <f t="shared" si="45"/>
        <v/>
      </c>
    </row>
    <row r="69" spans="1:52" x14ac:dyDescent="0.25"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</row>
    <row r="70" spans="1:52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</row>
  </sheetData>
  <mergeCells count="24">
    <mergeCell ref="AK48:AY48"/>
    <mergeCell ref="AZ48:AZ49"/>
    <mergeCell ref="A48:A49"/>
    <mergeCell ref="B48:P48"/>
    <mergeCell ref="Q48:Q49"/>
    <mergeCell ref="S48:S49"/>
    <mergeCell ref="T48:AH48"/>
    <mergeCell ref="AI48:AI49"/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workbookViewId="0">
      <selection activeCell="A10" sqref="A10:XFD10"/>
    </sheetView>
  </sheetViews>
  <sheetFormatPr defaultRowHeight="15" x14ac:dyDescent="0.25"/>
  <cols>
    <col min="1" max="1" width="3.140625" customWidth="1"/>
    <col min="2" max="2" width="28.7109375" customWidth="1"/>
    <col min="4" max="4" width="10" bestFit="1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3" spans="1:20" ht="8.25" customHeight="1" thickBot="1" x14ac:dyDescent="0.3">
      <c r="Q3" s="10"/>
    </row>
    <row r="4" spans="1:20" x14ac:dyDescent="0.25">
      <c r="A4" s="334" t="s">
        <v>3</v>
      </c>
      <c r="B4" s="322"/>
      <c r="C4" s="349" t="s">
        <v>1</v>
      </c>
      <c r="D4" s="350"/>
      <c r="E4" s="347" t="s">
        <v>104</v>
      </c>
      <c r="F4" s="347"/>
      <c r="G4" s="130" t="s">
        <v>0</v>
      </c>
      <c r="I4" s="351">
        <v>1000</v>
      </c>
      <c r="J4" s="347"/>
      <c r="K4" s="345" t="s">
        <v>104</v>
      </c>
      <c r="L4" s="346"/>
      <c r="M4" s="130" t="s">
        <v>0</v>
      </c>
      <c r="O4" s="357" t="s">
        <v>22</v>
      </c>
      <c r="P4" s="347"/>
      <c r="Q4" s="130" t="s">
        <v>0</v>
      </c>
    </row>
    <row r="5" spans="1:20" x14ac:dyDescent="0.25">
      <c r="A5" s="348"/>
      <c r="B5" s="323"/>
      <c r="C5" s="352" t="s">
        <v>147</v>
      </c>
      <c r="D5" s="353"/>
      <c r="E5" s="354" t="str">
        <f>C5</f>
        <v>jan-fev</v>
      </c>
      <c r="F5" s="354"/>
      <c r="G5" s="131" t="s">
        <v>153</v>
      </c>
      <c r="I5" s="355" t="str">
        <f>C5</f>
        <v>jan-fev</v>
      </c>
      <c r="J5" s="354"/>
      <c r="K5" s="356" t="str">
        <f>C5</f>
        <v>jan-fev</v>
      </c>
      <c r="L5" s="344"/>
      <c r="M5" s="131" t="str">
        <f>G5</f>
        <v>2024 /2023</v>
      </c>
      <c r="O5" s="355" t="str">
        <f>C5</f>
        <v>jan-fev</v>
      </c>
      <c r="P5" s="353"/>
      <c r="Q5" s="131" t="str">
        <f>G5</f>
        <v>2024 /2023</v>
      </c>
    </row>
    <row r="6" spans="1:20" ht="19.5" customHeight="1" x14ac:dyDescent="0.25">
      <c r="A6" s="348"/>
      <c r="B6" s="323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115</v>
      </c>
      <c r="B7" s="15"/>
      <c r="C7" s="78">
        <f>C8+C9</f>
        <v>208972.65999999986</v>
      </c>
      <c r="D7" s="210">
        <f>D8+D9</f>
        <v>225043.58000000002</v>
      </c>
      <c r="E7" s="216">
        <f t="shared" ref="E7" si="0">C7/$C$20</f>
        <v>0.44711087187906506</v>
      </c>
      <c r="F7" s="217">
        <f t="shared" ref="F7" si="1">D7/$D$20</f>
        <v>0.48159830054829728</v>
      </c>
      <c r="G7" s="53">
        <f>(D7-C7)/C7</f>
        <v>7.6904414194661486E-2</v>
      </c>
      <c r="I7" s="224">
        <f>I8+I9</f>
        <v>63226.931000000026</v>
      </c>
      <c r="J7" s="225">
        <f>J8+J9</f>
        <v>65827.839000000036</v>
      </c>
      <c r="K7" s="229">
        <f t="shared" ref="K7" si="2">I7/$I$20</f>
        <v>0.49012595546158166</v>
      </c>
      <c r="L7" s="230">
        <f t="shared" ref="L7" si="3">J7/$J$20</f>
        <v>0.48677689960661108</v>
      </c>
      <c r="M7" s="53">
        <f>(J7-I7)/I7</f>
        <v>4.1136078548554084E-2</v>
      </c>
      <c r="O7" s="63">
        <f t="shared" ref="O7" si="4">(I7/C7)*10</f>
        <v>3.0256077996040283</v>
      </c>
      <c r="P7" s="237">
        <f t="shared" ref="P7" si="5">(J7/D7)*10</f>
        <v>2.9251151710259866</v>
      </c>
      <c r="Q7" s="53">
        <f>(P7-O7)/O7</f>
        <v>-3.3214030116921783E-2</v>
      </c>
    </row>
    <row r="8" spans="1:20" ht="20.100000000000001" customHeight="1" x14ac:dyDescent="0.25">
      <c r="A8" s="8" t="s">
        <v>4</v>
      </c>
      <c r="C8" s="19">
        <v>95811.819999999891</v>
      </c>
      <c r="D8" s="140">
        <v>109699.00000000004</v>
      </c>
      <c r="E8" s="214">
        <f t="shared" ref="E8:E19" si="6">C8/$C$20</f>
        <v>0.20499574622115652</v>
      </c>
      <c r="F8" s="215">
        <f t="shared" ref="F8:F19" si="7">D8/$D$20</f>
        <v>0.23475831646407191</v>
      </c>
      <c r="G8" s="52">
        <f>(D8-C8)/C8</f>
        <v>0.14494224199060377</v>
      </c>
      <c r="I8" s="19">
        <v>34001.25400000003</v>
      </c>
      <c r="J8" s="140">
        <v>36235.388000000021</v>
      </c>
      <c r="K8" s="227">
        <f t="shared" ref="K8:K19" si="8">I8/$I$20</f>
        <v>0.26357276622586556</v>
      </c>
      <c r="L8" s="228">
        <f t="shared" ref="L8:L19" si="9">J8/$J$20</f>
        <v>0.26794970174674276</v>
      </c>
      <c r="M8" s="52">
        <f>(J8-I8)/I8</f>
        <v>6.5707400085890627E-2</v>
      </c>
      <c r="O8" s="27">
        <f t="shared" ref="O8:O20" si="10">(I8/C8)*10</f>
        <v>3.5487535880228629</v>
      </c>
      <c r="P8" s="143">
        <f t="shared" ref="P8:P20" si="11">(J8/D8)*10</f>
        <v>3.3031648419766824</v>
      </c>
      <c r="Q8" s="52">
        <f>(P8-O8)/O8</f>
        <v>-6.9204226203546229E-2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113160.83999999995</v>
      </c>
      <c r="D9" s="140">
        <v>115344.57999999999</v>
      </c>
      <c r="E9" s="214">
        <f t="shared" si="6"/>
        <v>0.24211512565790852</v>
      </c>
      <c r="F9" s="215">
        <f t="shared" si="7"/>
        <v>0.24683998408422542</v>
      </c>
      <c r="G9" s="52">
        <f>(D9-C9)/C9</f>
        <v>1.929766516402702E-2</v>
      </c>
      <c r="I9" s="19">
        <v>29225.676999999992</v>
      </c>
      <c r="J9" s="140">
        <v>29592.451000000012</v>
      </c>
      <c r="K9" s="227">
        <f t="shared" si="8"/>
        <v>0.22655318923571605</v>
      </c>
      <c r="L9" s="228">
        <f t="shared" si="9"/>
        <v>0.21882719785986832</v>
      </c>
      <c r="M9" s="52">
        <f>(J9-I9)/I9</f>
        <v>1.2549717838872288E-2</v>
      </c>
      <c r="O9" s="27">
        <f t="shared" si="10"/>
        <v>2.5826670250945472</v>
      </c>
      <c r="P9" s="143">
        <f t="shared" si="11"/>
        <v>2.5655692707884508</v>
      </c>
      <c r="Q9" s="52">
        <f t="shared" ref="Q9:Q20" si="12">(P9-O9)/O9</f>
        <v>-6.6201930562343669E-3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174701.91000000015</v>
      </c>
      <c r="D10" s="210">
        <f>D11+D12</f>
        <v>148708.28000000006</v>
      </c>
      <c r="E10" s="216">
        <f t="shared" si="6"/>
        <v>0.37378632831222075</v>
      </c>
      <c r="F10" s="217">
        <f t="shared" si="7"/>
        <v>0.31823904918976303</v>
      </c>
      <c r="G10" s="53">
        <f>(D10-C10)/C10</f>
        <v>-0.1487884706011518</v>
      </c>
      <c r="I10" s="224">
        <f>I11+I12</f>
        <v>22643.329000000031</v>
      </c>
      <c r="J10" s="225">
        <f>J11+J12</f>
        <v>20819.622000000003</v>
      </c>
      <c r="K10" s="229">
        <f t="shared" si="8"/>
        <v>0.17552778674258207</v>
      </c>
      <c r="L10" s="230">
        <f t="shared" si="9"/>
        <v>0.15395478876561006</v>
      </c>
      <c r="M10" s="53">
        <f>(J10-I10)/I10</f>
        <v>-8.0540586589543661E-2</v>
      </c>
      <c r="O10" s="63">
        <f t="shared" si="10"/>
        <v>1.2961122749030054</v>
      </c>
      <c r="P10" s="237">
        <f t="shared" si="11"/>
        <v>1.4000311213336605</v>
      </c>
      <c r="Q10" s="53">
        <f t="shared" si="12"/>
        <v>8.017734917172345E-2</v>
      </c>
      <c r="T10" s="2"/>
    </row>
    <row r="11" spans="1:20" ht="20.100000000000001" customHeight="1" x14ac:dyDescent="0.25">
      <c r="A11" s="8"/>
      <c r="B11" t="s">
        <v>6</v>
      </c>
      <c r="C11" s="19">
        <v>168628.35000000015</v>
      </c>
      <c r="D11" s="140">
        <v>144584.87000000005</v>
      </c>
      <c r="E11" s="214">
        <f t="shared" si="6"/>
        <v>0.36079154369776534</v>
      </c>
      <c r="F11" s="215">
        <f t="shared" si="7"/>
        <v>0.30941485945520647</v>
      </c>
      <c r="G11" s="52">
        <f t="shared" ref="G11:G19" si="13">(D11-C11)/C11</f>
        <v>-0.14258266774240558</v>
      </c>
      <c r="I11" s="19">
        <v>21358.69900000003</v>
      </c>
      <c r="J11" s="140">
        <v>19935.182000000004</v>
      </c>
      <c r="K11" s="227">
        <f t="shared" si="8"/>
        <v>0.16556952218337687</v>
      </c>
      <c r="L11" s="228">
        <f t="shared" si="9"/>
        <v>0.14741462327289093</v>
      </c>
      <c r="M11" s="52">
        <f t="shared" ref="M11:M19" si="14">(J11-I11)/I11</f>
        <v>-6.6648113726403627E-2</v>
      </c>
      <c r="O11" s="27">
        <f t="shared" si="10"/>
        <v>1.2666137692742656</v>
      </c>
      <c r="P11" s="143">
        <f t="shared" si="11"/>
        <v>1.3787875591685352</v>
      </c>
      <c r="Q11" s="52">
        <f t="shared" si="12"/>
        <v>8.8561953624222867E-2</v>
      </c>
    </row>
    <row r="12" spans="1:20" ht="20.100000000000001" customHeight="1" x14ac:dyDescent="0.25">
      <c r="A12" s="8"/>
      <c r="B12" t="s">
        <v>39</v>
      </c>
      <c r="C12" s="19">
        <v>6073.56</v>
      </c>
      <c r="D12" s="140">
        <v>4123.41</v>
      </c>
      <c r="E12" s="218">
        <f t="shared" si="6"/>
        <v>1.2994784614455386E-2</v>
      </c>
      <c r="F12" s="219">
        <f t="shared" si="7"/>
        <v>8.8241897345565437E-3</v>
      </c>
      <c r="G12" s="52">
        <f t="shared" si="13"/>
        <v>-0.32108845553513926</v>
      </c>
      <c r="I12" s="19">
        <v>1284.6299999999997</v>
      </c>
      <c r="J12" s="140">
        <v>884.43999999999994</v>
      </c>
      <c r="K12" s="231">
        <f t="shared" si="8"/>
        <v>9.9582645592051783E-3</v>
      </c>
      <c r="L12" s="232">
        <f t="shared" si="9"/>
        <v>6.5401654927191343E-3</v>
      </c>
      <c r="M12" s="52">
        <f t="shared" si="14"/>
        <v>-0.31152160544281221</v>
      </c>
      <c r="O12" s="27">
        <f t="shared" si="10"/>
        <v>2.1151186454073057</v>
      </c>
      <c r="P12" s="143">
        <f t="shared" si="11"/>
        <v>2.1449237403023225</v>
      </c>
      <c r="Q12" s="52">
        <f t="shared" si="12"/>
        <v>1.4091452959262854E-2</v>
      </c>
    </row>
    <row r="13" spans="1:20" ht="20.100000000000001" customHeight="1" x14ac:dyDescent="0.25">
      <c r="A13" s="23" t="s">
        <v>130</v>
      </c>
      <c r="B13" s="15"/>
      <c r="C13" s="78">
        <f>SUM(C14:C16)</f>
        <v>76163.680000000022</v>
      </c>
      <c r="D13" s="210">
        <f>SUM(D14:D16)</f>
        <v>88605.939999999973</v>
      </c>
      <c r="E13" s="216">
        <f t="shared" si="6"/>
        <v>0.16295724699258815</v>
      </c>
      <c r="F13" s="217">
        <f t="shared" si="7"/>
        <v>0.18961869573210835</v>
      </c>
      <c r="G13" s="53">
        <f t="shared" si="13"/>
        <v>0.16336211695653291</v>
      </c>
      <c r="I13" s="224">
        <f>SUM(I14:I16)</f>
        <v>40362.65</v>
      </c>
      <c r="J13" s="225">
        <f>SUM(J14:J16)</f>
        <v>46830.852000000006</v>
      </c>
      <c r="K13" s="229">
        <f t="shared" si="8"/>
        <v>0.31288538101290098</v>
      </c>
      <c r="L13" s="230">
        <f t="shared" si="9"/>
        <v>0.34629994374410578</v>
      </c>
      <c r="M13" s="53">
        <f t="shared" si="14"/>
        <v>0.16025216381976914</v>
      </c>
      <c r="O13" s="63">
        <f t="shared" si="10"/>
        <v>5.2994616331563797</v>
      </c>
      <c r="P13" s="237">
        <f t="shared" si="11"/>
        <v>5.2852948684930183</v>
      </c>
      <c r="Q13" s="53">
        <f t="shared" si="12"/>
        <v>-2.673246009505241E-3</v>
      </c>
    </row>
    <row r="14" spans="1:20" ht="20.100000000000001" customHeight="1" x14ac:dyDescent="0.25">
      <c r="A14" s="8"/>
      <c r="B14" s="3" t="s">
        <v>7</v>
      </c>
      <c r="C14" s="31">
        <v>70307.810000000012</v>
      </c>
      <c r="D14" s="141">
        <v>81898.549999999974</v>
      </c>
      <c r="E14" s="214">
        <f t="shared" si="6"/>
        <v>0.15042822457735705</v>
      </c>
      <c r="F14" s="215">
        <f t="shared" si="7"/>
        <v>0.17526473093509148</v>
      </c>
      <c r="G14" s="52">
        <f t="shared" si="13"/>
        <v>0.16485707633333993</v>
      </c>
      <c r="I14" s="31">
        <v>37144.625999999997</v>
      </c>
      <c r="J14" s="141">
        <v>43758.600000000006</v>
      </c>
      <c r="K14" s="227">
        <f t="shared" si="8"/>
        <v>0.28793972790665895</v>
      </c>
      <c r="L14" s="228">
        <f t="shared" si="9"/>
        <v>0.32358157221484735</v>
      </c>
      <c r="M14" s="52">
        <f t="shared" si="14"/>
        <v>0.17806005100172526</v>
      </c>
      <c r="O14" s="27">
        <f t="shared" si="10"/>
        <v>5.2831436507551564</v>
      </c>
      <c r="P14" s="143">
        <f t="shared" si="11"/>
        <v>5.3430249986110887</v>
      </c>
      <c r="Q14" s="52">
        <f t="shared" si="12"/>
        <v>1.1334415986847736E-2</v>
      </c>
      <c r="S14" s="119"/>
    </row>
    <row r="15" spans="1:20" ht="20.100000000000001" customHeight="1" x14ac:dyDescent="0.25">
      <c r="A15" s="8"/>
      <c r="B15" s="3" t="s">
        <v>8</v>
      </c>
      <c r="C15" s="31">
        <v>3213.3500000000008</v>
      </c>
      <c r="D15" s="141">
        <v>4100.5999999999995</v>
      </c>
      <c r="E15" s="214">
        <f t="shared" si="6"/>
        <v>6.875175538046915E-3</v>
      </c>
      <c r="F15" s="215">
        <f t="shared" si="7"/>
        <v>8.7753758237775429E-3</v>
      </c>
      <c r="G15" s="52">
        <f t="shared" si="13"/>
        <v>0.27611371310314731</v>
      </c>
      <c r="I15" s="31">
        <v>2657.3359999999998</v>
      </c>
      <c r="J15" s="141">
        <v>2450.3519999999994</v>
      </c>
      <c r="K15" s="227">
        <f t="shared" si="8"/>
        <v>2.0599281435666344E-2</v>
      </c>
      <c r="L15" s="228">
        <f t="shared" si="9"/>
        <v>1.8119609691347422E-2</v>
      </c>
      <c r="M15" s="52">
        <f t="shared" si="14"/>
        <v>-7.7891542507232958E-2</v>
      </c>
      <c r="O15" s="27">
        <f t="shared" si="10"/>
        <v>8.2696749498187234</v>
      </c>
      <c r="P15" s="143">
        <f t="shared" si="11"/>
        <v>5.9755938155391881</v>
      </c>
      <c r="Q15" s="52">
        <f t="shared" si="12"/>
        <v>-0.27740886409686794</v>
      </c>
    </row>
    <row r="16" spans="1:20" ht="20.100000000000001" customHeight="1" x14ac:dyDescent="0.25">
      <c r="A16" s="32"/>
      <c r="B16" s="33" t="s">
        <v>9</v>
      </c>
      <c r="C16" s="211">
        <v>2642.5200000000004</v>
      </c>
      <c r="D16" s="212">
        <v>2606.79</v>
      </c>
      <c r="E16" s="218">
        <f t="shared" si="6"/>
        <v>5.6538468771841635E-3</v>
      </c>
      <c r="F16" s="219">
        <f t="shared" si="7"/>
        <v>5.578588973239298E-3</v>
      </c>
      <c r="G16" s="52">
        <f t="shared" si="13"/>
        <v>-1.3521184324054488E-2</v>
      </c>
      <c r="I16" s="211">
        <v>560.68800000000033</v>
      </c>
      <c r="J16" s="212">
        <v>621.9</v>
      </c>
      <c r="K16" s="231">
        <f t="shared" si="8"/>
        <v>4.3463716705756817E-3</v>
      </c>
      <c r="L16" s="232">
        <f t="shared" si="9"/>
        <v>4.5987618379110277E-3</v>
      </c>
      <c r="M16" s="52">
        <f t="shared" si="14"/>
        <v>0.10917301600890265</v>
      </c>
      <c r="O16" s="27">
        <f t="shared" si="10"/>
        <v>2.1217928341128931</v>
      </c>
      <c r="P16" s="143">
        <f t="shared" si="11"/>
        <v>2.3856927485528177</v>
      </c>
      <c r="Q16" s="52">
        <f t="shared" si="12"/>
        <v>0.124375909936683</v>
      </c>
    </row>
    <row r="17" spans="1:17" ht="20.100000000000001" customHeight="1" x14ac:dyDescent="0.25">
      <c r="A17" s="8" t="s">
        <v>131</v>
      </c>
      <c r="B17" s="3"/>
      <c r="C17" s="19">
        <v>427.96000000000004</v>
      </c>
      <c r="D17" s="140">
        <v>647.86</v>
      </c>
      <c r="E17" s="214">
        <f t="shared" si="6"/>
        <v>9.1564881611482017E-4</v>
      </c>
      <c r="F17" s="215">
        <f t="shared" si="7"/>
        <v>1.3864349073775839E-3</v>
      </c>
      <c r="G17" s="54">
        <f t="shared" si="13"/>
        <v>0.51383306851107569</v>
      </c>
      <c r="I17" s="31">
        <v>289.45600000000002</v>
      </c>
      <c r="J17" s="141">
        <v>262.82399999999996</v>
      </c>
      <c r="K17" s="227">
        <f t="shared" si="8"/>
        <v>2.2438207314552012E-3</v>
      </c>
      <c r="L17" s="228">
        <f t="shared" si="9"/>
        <v>1.9435037486527221E-3</v>
      </c>
      <c r="M17" s="54">
        <f t="shared" si="14"/>
        <v>-9.2007075341330152E-2</v>
      </c>
      <c r="O17" s="238">
        <f t="shared" si="10"/>
        <v>6.7636227684830352</v>
      </c>
      <c r="P17" s="239">
        <f t="shared" si="11"/>
        <v>4.0568023955792913</v>
      </c>
      <c r="Q17" s="54">
        <f t="shared" si="12"/>
        <v>-0.40020274127600958</v>
      </c>
    </row>
    <row r="18" spans="1:17" ht="20.100000000000001" customHeight="1" x14ac:dyDescent="0.25">
      <c r="A18" s="8" t="s">
        <v>10</v>
      </c>
      <c r="C18" s="19">
        <v>2916.369999999999</v>
      </c>
      <c r="D18" s="140">
        <v>1462.91</v>
      </c>
      <c r="E18" s="214">
        <f t="shared" si="6"/>
        <v>6.2397671227516051E-3</v>
      </c>
      <c r="F18" s="215">
        <f t="shared" si="7"/>
        <v>3.1306601586017675E-3</v>
      </c>
      <c r="G18" s="52">
        <f t="shared" si="13"/>
        <v>-0.49837983520609502</v>
      </c>
      <c r="I18" s="19">
        <v>1514.3369999999993</v>
      </c>
      <c r="J18" s="140">
        <v>842.09700000000021</v>
      </c>
      <c r="K18" s="227">
        <f t="shared" si="8"/>
        <v>1.1738919749494476E-2</v>
      </c>
      <c r="L18" s="228">
        <f t="shared" si="9"/>
        <v>6.2270518530621712E-3</v>
      </c>
      <c r="M18" s="52">
        <f t="shared" si="14"/>
        <v>-0.44391704092285894</v>
      </c>
      <c r="O18" s="27">
        <f t="shared" si="10"/>
        <v>5.1925407269996606</v>
      </c>
      <c r="P18" s="143">
        <f t="shared" si="11"/>
        <v>5.7563144691060977</v>
      </c>
      <c r="Q18" s="52">
        <f t="shared" si="12"/>
        <v>0.10857377375491385</v>
      </c>
    </row>
    <row r="19" spans="1:17" ht="20.100000000000001" customHeight="1" thickBot="1" x14ac:dyDescent="0.3">
      <c r="A19" s="8" t="s">
        <v>11</v>
      </c>
      <c r="B19" s="10"/>
      <c r="C19" s="21">
        <v>4201.8500000000013</v>
      </c>
      <c r="D19" s="142">
        <v>2816.2599999999998</v>
      </c>
      <c r="E19" s="220">
        <f t="shared" si="6"/>
        <v>8.990136877259693E-3</v>
      </c>
      <c r="F19" s="221">
        <f t="shared" si="7"/>
        <v>6.0268594638520573E-3</v>
      </c>
      <c r="G19" s="55">
        <f t="shared" si="13"/>
        <v>-0.32975713078762953</v>
      </c>
      <c r="I19" s="21">
        <v>964.68999999999994</v>
      </c>
      <c r="J19" s="142">
        <v>648.81800000000032</v>
      </c>
      <c r="K19" s="233">
        <f t="shared" si="8"/>
        <v>7.4781363019855093E-3</v>
      </c>
      <c r="L19" s="234">
        <f t="shared" si="9"/>
        <v>4.7978122819581264E-3</v>
      </c>
      <c r="M19" s="55">
        <f t="shared" si="14"/>
        <v>-0.3274336833594208</v>
      </c>
      <c r="O19" s="240">
        <f t="shared" si="10"/>
        <v>2.2958696764520381</v>
      </c>
      <c r="P19" s="241">
        <f t="shared" si="11"/>
        <v>2.3038284817452945</v>
      </c>
      <c r="Q19" s="55">
        <f t="shared" si="12"/>
        <v>3.4665753787713723E-3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467384.43</v>
      </c>
      <c r="D20" s="145">
        <f>D8+D9+D10+D13+D17+D18+D19</f>
        <v>467284.83</v>
      </c>
      <c r="E20" s="222">
        <f>E8+E9+E10+E13+E17+E18+E19</f>
        <v>1.0000000000000002</v>
      </c>
      <c r="F20" s="223">
        <f>F8+F9+F10+F13+F17+F18+F19</f>
        <v>1</v>
      </c>
      <c r="G20" s="55">
        <f>(D20-C20)/C20</f>
        <v>-2.1310080868542565E-4</v>
      </c>
      <c r="H20" s="1"/>
      <c r="I20" s="213">
        <f>I8+I9+I10+I13+I17+I18+I19</f>
        <v>129001.39300000007</v>
      </c>
      <c r="J20" s="226">
        <f>J8+J9+J10+J13+J17+J18+J19</f>
        <v>135232.05200000005</v>
      </c>
      <c r="K20" s="235">
        <f>K8+K9+K10+K13+K17+K18+K19</f>
        <v>0.99999999999999989</v>
      </c>
      <c r="L20" s="236">
        <f>L8+L9+L10+L13+L17+L18+L19</f>
        <v>0.99999999999999989</v>
      </c>
      <c r="M20" s="55">
        <f>(J20-I20)/I20</f>
        <v>4.8299160614490279E-2</v>
      </c>
      <c r="N20" s="1"/>
      <c r="O20" s="24">
        <f t="shared" si="10"/>
        <v>2.7600703985796033</v>
      </c>
      <c r="P20" s="242">
        <f t="shared" si="11"/>
        <v>2.8939961949973863</v>
      </c>
      <c r="Q20" s="55">
        <f t="shared" si="12"/>
        <v>4.8522601628822312E-2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34" t="s">
        <v>2</v>
      </c>
      <c r="B24" s="322"/>
      <c r="C24" s="349" t="s">
        <v>1</v>
      </c>
      <c r="D24" s="350"/>
      <c r="E24" s="347" t="s">
        <v>105</v>
      </c>
      <c r="F24" s="347"/>
      <c r="G24" s="130" t="s">
        <v>0</v>
      </c>
      <c r="I24" s="351">
        <v>1000</v>
      </c>
      <c r="J24" s="350"/>
      <c r="K24" s="347" t="s">
        <v>105</v>
      </c>
      <c r="L24" s="347"/>
      <c r="M24" s="130" t="s">
        <v>0</v>
      </c>
      <c r="O24" s="357" t="s">
        <v>22</v>
      </c>
      <c r="P24" s="347"/>
      <c r="Q24" s="130" t="s">
        <v>0</v>
      </c>
    </row>
    <row r="25" spans="1:17" ht="15" customHeight="1" x14ac:dyDescent="0.25">
      <c r="A25" s="348"/>
      <c r="B25" s="323"/>
      <c r="C25" s="352" t="str">
        <f>C5</f>
        <v>jan-fev</v>
      </c>
      <c r="D25" s="353"/>
      <c r="E25" s="354" t="str">
        <f>C5</f>
        <v>jan-fev</v>
      </c>
      <c r="F25" s="354"/>
      <c r="G25" s="131" t="str">
        <f>G5</f>
        <v>2024 /2023</v>
      </c>
      <c r="I25" s="355" t="str">
        <f>C5</f>
        <v>jan-fev</v>
      </c>
      <c r="J25" s="353"/>
      <c r="K25" s="343" t="str">
        <f>C5</f>
        <v>jan-fev</v>
      </c>
      <c r="L25" s="344"/>
      <c r="M25" s="131" t="str">
        <f>G5</f>
        <v>2024 /2023</v>
      </c>
      <c r="O25" s="355" t="str">
        <f>C5</f>
        <v>jan-fev</v>
      </c>
      <c r="P25" s="353"/>
      <c r="Q25" s="131" t="str">
        <f>G5</f>
        <v>2024 /2023</v>
      </c>
    </row>
    <row r="26" spans="1:17" ht="19.5" customHeight="1" x14ac:dyDescent="0.25">
      <c r="A26" s="348"/>
      <c r="B26" s="323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86601.1</v>
      </c>
      <c r="D27" s="210">
        <f>D28+D29</f>
        <v>86793.689999999988</v>
      </c>
      <c r="E27" s="216">
        <f>C27/$C$40</f>
        <v>0.42406894666284267</v>
      </c>
      <c r="F27" s="217">
        <f>D27/$D$40</f>
        <v>0.4134396814339511</v>
      </c>
      <c r="G27" s="53">
        <f>(D27-C27)/C27</f>
        <v>2.2238747544775059E-3</v>
      </c>
      <c r="I27" s="78">
        <f>I28+I29</f>
        <v>22880.235999999997</v>
      </c>
      <c r="J27" s="210">
        <f>J28+J29</f>
        <v>22624.542000000001</v>
      </c>
      <c r="K27" s="216">
        <f>I27/$I$40</f>
        <v>0.40637975533562404</v>
      </c>
      <c r="L27" s="217">
        <f>J27/$J$40</f>
        <v>0.36540246161076712</v>
      </c>
      <c r="M27" s="53">
        <f>(J27-I27)/I27</f>
        <v>-1.1175321793009299E-2</v>
      </c>
      <c r="O27" s="63">
        <f t="shared" ref="O27" si="15">(I27/C27)*10</f>
        <v>2.6420260250735836</v>
      </c>
      <c r="P27" s="237">
        <f t="shared" ref="P27" si="16">(J27/D27)*10</f>
        <v>2.6067035518365458</v>
      </c>
      <c r="Q27" s="53">
        <f>(P27-O27)/O27</f>
        <v>-1.3369464532831042E-2</v>
      </c>
    </row>
    <row r="28" spans="1:17" ht="20.100000000000001" customHeight="1" x14ac:dyDescent="0.25">
      <c r="A28" s="8" t="s">
        <v>4</v>
      </c>
      <c r="C28" s="19">
        <v>38618.220000000008</v>
      </c>
      <c r="D28" s="140">
        <v>38875.499999999993</v>
      </c>
      <c r="E28" s="214">
        <f>C28/$C$40</f>
        <v>0.18910600301143896</v>
      </c>
      <c r="F28" s="215">
        <f>D28/$D$40</f>
        <v>0.18518252116698306</v>
      </c>
      <c r="G28" s="52">
        <f>(D28-C28)/C28</f>
        <v>6.6621403057930744E-3</v>
      </c>
      <c r="I28" s="19">
        <v>11015.383</v>
      </c>
      <c r="J28" s="140">
        <v>11356.257000000001</v>
      </c>
      <c r="K28" s="214">
        <f>I28/$I$40</f>
        <v>0.19564608723739532</v>
      </c>
      <c r="L28" s="215">
        <f>J28/$J$40</f>
        <v>0.18341163602270955</v>
      </c>
      <c r="M28" s="52">
        <f>(J28-I28)/I28</f>
        <v>3.0945269901191962E-2</v>
      </c>
      <c r="O28" s="27">
        <f t="shared" ref="O28:O40" si="17">(I28/C28)*10</f>
        <v>2.85237978342865</v>
      </c>
      <c r="P28" s="143">
        <f t="shared" ref="P28:P40" si="18">(J28/D28)*10</f>
        <v>2.9211860940695304</v>
      </c>
      <c r="Q28" s="52">
        <f>(P28-O28)/O28</f>
        <v>2.4122422631313548E-2</v>
      </c>
    </row>
    <row r="29" spans="1:17" ht="20.100000000000001" customHeight="1" x14ac:dyDescent="0.25">
      <c r="A29" s="8" t="s">
        <v>5</v>
      </c>
      <c r="C29" s="19">
        <v>47982.879999999997</v>
      </c>
      <c r="D29" s="140">
        <v>47918.189999999995</v>
      </c>
      <c r="E29" s="214">
        <f>C29/$C$40</f>
        <v>0.23496294365140369</v>
      </c>
      <c r="F29" s="215">
        <f>D29/$D$40</f>
        <v>0.22825716026696805</v>
      </c>
      <c r="G29" s="52">
        <f t="shared" ref="G29:G40" si="19">(D29-C29)/C29</f>
        <v>-1.3481891874769154E-3</v>
      </c>
      <c r="I29" s="19">
        <v>11864.852999999999</v>
      </c>
      <c r="J29" s="140">
        <v>11268.285</v>
      </c>
      <c r="K29" s="214">
        <f t="shared" ref="K29:K39" si="20">I29/$I$40</f>
        <v>0.21073366809822874</v>
      </c>
      <c r="L29" s="215">
        <f t="shared" ref="L29:L39" si="21">J29/$J$40</f>
        <v>0.18199082558805754</v>
      </c>
      <c r="M29" s="52">
        <f t="shared" ref="M29:M40" si="22">(J29-I29)/I29</f>
        <v>-5.0280268959084391E-2</v>
      </c>
      <c r="O29" s="27">
        <f t="shared" si="17"/>
        <v>2.4727263140520117</v>
      </c>
      <c r="P29" s="143">
        <f t="shared" si="18"/>
        <v>2.3515673275639171</v>
      </c>
      <c r="Q29" s="52">
        <f t="shared" ref="Q29:Q38" si="23">(P29-O29)/O29</f>
        <v>-4.8998138532182968E-2</v>
      </c>
    </row>
    <row r="30" spans="1:17" ht="20.100000000000001" customHeight="1" x14ac:dyDescent="0.25">
      <c r="A30" s="23" t="s">
        <v>38</v>
      </c>
      <c r="B30" s="15"/>
      <c r="C30" s="78">
        <f>C31+C32</f>
        <v>56107.219999999994</v>
      </c>
      <c r="D30" s="210">
        <f>D31+D32</f>
        <v>51584.45</v>
      </c>
      <c r="E30" s="216">
        <f>C30/$C$40</f>
        <v>0.27474627557364023</v>
      </c>
      <c r="F30" s="217">
        <f>D30/$D$40</f>
        <v>0.24572130272310788</v>
      </c>
      <c r="G30" s="53">
        <f>(D30-C30)/C30</f>
        <v>-8.0609411765544564E-2</v>
      </c>
      <c r="I30" s="78">
        <f>I31+I32</f>
        <v>7210.1610000000001</v>
      </c>
      <c r="J30" s="210">
        <f>J31+J32</f>
        <v>7652.9639999999981</v>
      </c>
      <c r="K30" s="216">
        <f t="shared" si="20"/>
        <v>0.12806089338896937</v>
      </c>
      <c r="L30" s="217">
        <f t="shared" si="21"/>
        <v>0.12360081738753349</v>
      </c>
      <c r="M30" s="53">
        <f t="shared" si="22"/>
        <v>6.1413746516894428E-2</v>
      </c>
      <c r="O30" s="63">
        <f t="shared" si="17"/>
        <v>1.2850683031524288</v>
      </c>
      <c r="P30" s="237">
        <f t="shared" si="18"/>
        <v>1.4835796446409719</v>
      </c>
      <c r="Q30" s="53">
        <f t="shared" si="23"/>
        <v>0.15447532321945118</v>
      </c>
    </row>
    <row r="31" spans="1:17" ht="20.100000000000001" customHeight="1" x14ac:dyDescent="0.25">
      <c r="A31" s="8"/>
      <c r="B31" t="s">
        <v>6</v>
      </c>
      <c r="C31" s="31">
        <v>54031.799999999996</v>
      </c>
      <c r="D31" s="141">
        <v>49529.68</v>
      </c>
      <c r="E31" s="214">
        <f t="shared" ref="E31:E38" si="24">C31/$C$40</f>
        <v>0.26458334261686489</v>
      </c>
      <c r="F31" s="215">
        <f t="shared" ref="F31:F38" si="25">D31/$D$40</f>
        <v>0.23593345461779011</v>
      </c>
      <c r="G31" s="52">
        <f>(D31-C31)/C31</f>
        <v>-8.3323524294952156E-2</v>
      </c>
      <c r="I31" s="31">
        <v>6771.3819999999996</v>
      </c>
      <c r="J31" s="141">
        <v>7225.4429999999984</v>
      </c>
      <c r="K31" s="214">
        <f>I31/$I$40</f>
        <v>0.12026766509069438</v>
      </c>
      <c r="L31" s="215">
        <f>J31/$J$40</f>
        <v>0.11669604884944346</v>
      </c>
      <c r="M31" s="52">
        <f>(J31-I31)/I31</f>
        <v>6.7055883126959731E-2</v>
      </c>
      <c r="O31" s="27">
        <f t="shared" si="17"/>
        <v>1.2532216213415062</v>
      </c>
      <c r="P31" s="143">
        <f t="shared" si="18"/>
        <v>1.4588107575094365</v>
      </c>
      <c r="Q31" s="52">
        <f t="shared" si="23"/>
        <v>0.16404850719688208</v>
      </c>
    </row>
    <row r="32" spans="1:17" ht="20.100000000000001" customHeight="1" x14ac:dyDescent="0.25">
      <c r="A32" s="8"/>
      <c r="B32" t="s">
        <v>39</v>
      </c>
      <c r="C32" s="31">
        <v>2075.4199999999992</v>
      </c>
      <c r="D32" s="141">
        <v>2054.7700000000004</v>
      </c>
      <c r="E32" s="218">
        <f t="shared" si="24"/>
        <v>1.0162932956775336E-2</v>
      </c>
      <c r="F32" s="219">
        <f t="shared" si="25"/>
        <v>9.7878481053177945E-3</v>
      </c>
      <c r="G32" s="52">
        <f>(D32-C32)/C32</f>
        <v>-9.9497932948505539E-3</v>
      </c>
      <c r="I32" s="31">
        <v>438.779</v>
      </c>
      <c r="J32" s="141">
        <v>427.52099999999996</v>
      </c>
      <c r="K32" s="218">
        <f>I32/$I$40</f>
        <v>7.7932282982749743E-3</v>
      </c>
      <c r="L32" s="219">
        <f>J32/$J$40</f>
        <v>6.9047685380900408E-3</v>
      </c>
      <c r="M32" s="52">
        <f>(J32-I32)/I32</f>
        <v>-2.5657563374728597E-2</v>
      </c>
      <c r="O32" s="27">
        <f t="shared" si="17"/>
        <v>2.11416966204431</v>
      </c>
      <c r="P32" s="143">
        <f t="shared" si="18"/>
        <v>2.0806270288158766</v>
      </c>
      <c r="Q32" s="52">
        <f t="shared" si="23"/>
        <v>-1.5865629817050333E-2</v>
      </c>
    </row>
    <row r="33" spans="1:17" ht="20.100000000000001" customHeight="1" x14ac:dyDescent="0.25">
      <c r="A33" s="23" t="s">
        <v>130</v>
      </c>
      <c r="B33" s="15"/>
      <c r="C33" s="78">
        <f>SUM(C34:C36)</f>
        <v>58389.220000000008</v>
      </c>
      <c r="D33" s="210">
        <f>SUM(D34:D36)</f>
        <v>69357.81</v>
      </c>
      <c r="E33" s="216">
        <f t="shared" si="24"/>
        <v>0.28592079109693741</v>
      </c>
      <c r="F33" s="217">
        <f t="shared" si="25"/>
        <v>0.33038428106186651</v>
      </c>
      <c r="G33" s="53">
        <f t="shared" si="19"/>
        <v>0.18785299752248769</v>
      </c>
      <c r="I33" s="78">
        <f>SUM(I34:I36)</f>
        <v>25153.161000000004</v>
      </c>
      <c r="J33" s="210">
        <f>SUM(J34:J36)</f>
        <v>31030.378999999994</v>
      </c>
      <c r="K33" s="216">
        <f t="shared" si="20"/>
        <v>0.44674956207171829</v>
      </c>
      <c r="L33" s="217">
        <f t="shared" si="21"/>
        <v>0.50116271398179246</v>
      </c>
      <c r="M33" s="53">
        <f t="shared" si="22"/>
        <v>0.23365723298157193</v>
      </c>
      <c r="O33" s="63">
        <f t="shared" si="17"/>
        <v>4.3078432971017593</v>
      </c>
      <c r="P33" s="237">
        <f t="shared" si="18"/>
        <v>4.4739559971688827</v>
      </c>
      <c r="Q33" s="53">
        <f t="shared" si="23"/>
        <v>3.8560525211973493E-2</v>
      </c>
    </row>
    <row r="34" spans="1:17" ht="20.100000000000001" customHeight="1" x14ac:dyDescent="0.25">
      <c r="A34" s="8"/>
      <c r="B34" s="3" t="s">
        <v>7</v>
      </c>
      <c r="C34" s="31">
        <v>53951.110000000008</v>
      </c>
      <c r="D34" s="141">
        <v>64907.049999999996</v>
      </c>
      <c r="E34" s="214">
        <f t="shared" si="24"/>
        <v>0.26418821919110907</v>
      </c>
      <c r="F34" s="215">
        <f t="shared" si="25"/>
        <v>0.30918319148336171</v>
      </c>
      <c r="G34" s="52">
        <f t="shared" si="19"/>
        <v>0.20307163281719293</v>
      </c>
      <c r="I34" s="31">
        <v>23805.584000000003</v>
      </c>
      <c r="J34" s="141">
        <v>29591.590999999993</v>
      </c>
      <c r="K34" s="214">
        <f t="shared" si="20"/>
        <v>0.42281501823414969</v>
      </c>
      <c r="L34" s="215">
        <f t="shared" si="21"/>
        <v>0.47792526338782981</v>
      </c>
      <c r="M34" s="52">
        <f t="shared" si="22"/>
        <v>0.24305251238532899</v>
      </c>
      <c r="O34" s="27">
        <f t="shared" si="17"/>
        <v>4.4124363706325962</v>
      </c>
      <c r="P34" s="143">
        <f t="shared" si="18"/>
        <v>4.5590719344046597</v>
      </c>
      <c r="Q34" s="52">
        <f t="shared" si="23"/>
        <v>3.3232335031052447E-2</v>
      </c>
    </row>
    <row r="35" spans="1:17" ht="20.100000000000001" customHeight="1" x14ac:dyDescent="0.25">
      <c r="A35" s="8"/>
      <c r="B35" s="3" t="s">
        <v>8</v>
      </c>
      <c r="C35" s="31">
        <v>2059.4699999999998</v>
      </c>
      <c r="D35" s="141">
        <v>2211.16</v>
      </c>
      <c r="E35" s="214">
        <f t="shared" si="24"/>
        <v>1.0084828871500759E-2</v>
      </c>
      <c r="F35" s="215">
        <f t="shared" si="25"/>
        <v>1.0532808156900523E-2</v>
      </c>
      <c r="G35" s="52">
        <f t="shared" si="19"/>
        <v>7.3654872370075827E-2</v>
      </c>
      <c r="I35" s="31">
        <v>938.18500000000006</v>
      </c>
      <c r="J35" s="141">
        <v>1040.1260000000002</v>
      </c>
      <c r="K35" s="214">
        <f t="shared" si="20"/>
        <v>1.6663263034505087E-2</v>
      </c>
      <c r="L35" s="215">
        <f t="shared" si="21"/>
        <v>1.6798775453017382E-2</v>
      </c>
      <c r="M35" s="52">
        <f t="shared" si="22"/>
        <v>0.10865767412610534</v>
      </c>
      <c r="O35" s="27">
        <f t="shared" si="17"/>
        <v>4.5554681544280822</v>
      </c>
      <c r="P35" s="143">
        <f t="shared" si="18"/>
        <v>4.7039834295121121</v>
      </c>
      <c r="Q35" s="52">
        <f t="shared" si="23"/>
        <v>3.2601539523367681E-2</v>
      </c>
    </row>
    <row r="36" spans="1:17" ht="20.100000000000001" customHeight="1" x14ac:dyDescent="0.25">
      <c r="A36" s="32"/>
      <c r="B36" s="33" t="s">
        <v>9</v>
      </c>
      <c r="C36" s="211">
        <v>2378.64</v>
      </c>
      <c r="D36" s="212">
        <v>2239.5999999999995</v>
      </c>
      <c r="E36" s="218">
        <f t="shared" si="24"/>
        <v>1.1647743034327553E-2</v>
      </c>
      <c r="F36" s="219">
        <f t="shared" si="25"/>
        <v>1.0668281421604229E-2</v>
      </c>
      <c r="G36" s="52">
        <f t="shared" si="19"/>
        <v>-5.8453570107288376E-2</v>
      </c>
      <c r="I36" s="211">
        <v>409.39200000000011</v>
      </c>
      <c r="J36" s="212">
        <v>398.66199999999992</v>
      </c>
      <c r="K36" s="218">
        <f t="shared" si="20"/>
        <v>7.2712808030634766E-3</v>
      </c>
      <c r="L36" s="219">
        <f t="shared" si="21"/>
        <v>6.4386751409452438E-3</v>
      </c>
      <c r="M36" s="52">
        <f t="shared" si="22"/>
        <v>-2.6209598624301857E-2</v>
      </c>
      <c r="O36" s="27">
        <f t="shared" si="17"/>
        <v>1.7211179497528004</v>
      </c>
      <c r="P36" s="143">
        <f t="shared" si="18"/>
        <v>1.7800589390962673</v>
      </c>
      <c r="Q36" s="52">
        <f t="shared" si="23"/>
        <v>3.4245758317686746E-2</v>
      </c>
    </row>
    <row r="37" spans="1:17" ht="20.100000000000001" customHeight="1" x14ac:dyDescent="0.25">
      <c r="A37" s="8" t="s">
        <v>131</v>
      </c>
      <c r="B37" s="3"/>
      <c r="C37" s="19">
        <v>252.70999999999998</v>
      </c>
      <c r="D37" s="140">
        <v>482.70000000000005</v>
      </c>
      <c r="E37" s="214">
        <f t="shared" si="24"/>
        <v>1.2374723128362913E-3</v>
      </c>
      <c r="F37" s="215">
        <f t="shared" si="25"/>
        <v>2.2993299884838201E-3</v>
      </c>
      <c r="G37" s="54">
        <f>(D37-C37)/C37</f>
        <v>0.91009457480906997</v>
      </c>
      <c r="I37" s="19">
        <v>57.975000000000001</v>
      </c>
      <c r="J37" s="140">
        <v>115.259</v>
      </c>
      <c r="K37" s="214">
        <f>I37/$I$40</f>
        <v>1.0297038157990506E-3</v>
      </c>
      <c r="L37" s="215">
        <f>J37/$J$40</f>
        <v>1.8615149125580266E-3</v>
      </c>
      <c r="M37" s="54">
        <f>(J37-I37)/I37</f>
        <v>0.98808106942647689</v>
      </c>
      <c r="O37" s="238">
        <f t="shared" si="17"/>
        <v>2.2941316133117016</v>
      </c>
      <c r="P37" s="239">
        <f t="shared" si="18"/>
        <v>2.3877978040190593</v>
      </c>
      <c r="Q37" s="54">
        <f t="shared" si="23"/>
        <v>4.0828603801045901E-2</v>
      </c>
    </row>
    <row r="38" spans="1:17" ht="20.100000000000001" customHeight="1" x14ac:dyDescent="0.25">
      <c r="A38" s="8" t="s">
        <v>10</v>
      </c>
      <c r="C38" s="19">
        <v>1219.3299999999995</v>
      </c>
      <c r="D38" s="140">
        <v>568.55999999999995</v>
      </c>
      <c r="E38" s="214">
        <f t="shared" si="24"/>
        <v>5.9708247208684843E-3</v>
      </c>
      <c r="F38" s="215">
        <f t="shared" si="25"/>
        <v>2.708322059772862E-3</v>
      </c>
      <c r="G38" s="52">
        <f t="shared" si="19"/>
        <v>-0.53371113644378454</v>
      </c>
      <c r="I38" s="19">
        <v>596.0590000000002</v>
      </c>
      <c r="J38" s="140">
        <v>214.55700000000007</v>
      </c>
      <c r="K38" s="214">
        <f t="shared" si="20"/>
        <v>1.0586705075314643E-2</v>
      </c>
      <c r="L38" s="215">
        <f t="shared" si="21"/>
        <v>3.4652483111402379E-3</v>
      </c>
      <c r="M38" s="52">
        <f t="shared" si="22"/>
        <v>-0.64004066711516816</v>
      </c>
      <c r="O38" s="27">
        <f t="shared" si="17"/>
        <v>4.8884141290708873</v>
      </c>
      <c r="P38" s="143">
        <f t="shared" si="18"/>
        <v>3.773691430983539</v>
      </c>
      <c r="Q38" s="52">
        <f t="shared" si="23"/>
        <v>-0.22803360530733457</v>
      </c>
    </row>
    <row r="39" spans="1:17" ht="20.100000000000001" customHeight="1" thickBot="1" x14ac:dyDescent="0.3">
      <c r="A39" s="8" t="s">
        <v>11</v>
      </c>
      <c r="B39" s="10"/>
      <c r="C39" s="21">
        <v>1645.09</v>
      </c>
      <c r="D39" s="142">
        <v>1143.5100000000002</v>
      </c>
      <c r="E39" s="220">
        <f>C39/$C$40</f>
        <v>8.0556896328750523E-3</v>
      </c>
      <c r="F39" s="221">
        <f>D39/$D$40</f>
        <v>5.4470827328177611E-3</v>
      </c>
      <c r="G39" s="55">
        <f t="shared" si="19"/>
        <v>-0.3048951729084729</v>
      </c>
      <c r="I39" s="21">
        <v>405.00600000000003</v>
      </c>
      <c r="J39" s="142">
        <v>279.07400000000001</v>
      </c>
      <c r="K39" s="220">
        <f t="shared" si="20"/>
        <v>7.1933803125745635E-3</v>
      </c>
      <c r="L39" s="221">
        <f t="shared" si="21"/>
        <v>4.5072437962087016E-3</v>
      </c>
      <c r="M39" s="55">
        <f t="shared" si="22"/>
        <v>-0.31093860337871537</v>
      </c>
      <c r="O39" s="240">
        <f t="shared" si="17"/>
        <v>2.461907859144485</v>
      </c>
      <c r="P39" s="241">
        <f t="shared" si="18"/>
        <v>2.4405033624541979</v>
      </c>
      <c r="Q39" s="55">
        <f>(P39-O39)/O39</f>
        <v>-8.6942720503460202E-3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204214.66999999998</v>
      </c>
      <c r="D40" s="226">
        <f>D28+D29+D30+D33+D37+D38+D39</f>
        <v>209930.72</v>
      </c>
      <c r="E40" s="222">
        <f>C40/$C$40</f>
        <v>1</v>
      </c>
      <c r="F40" s="223">
        <f>D40/$D$40</f>
        <v>1</v>
      </c>
      <c r="G40" s="55">
        <f t="shared" si="19"/>
        <v>2.7990398535031876E-2</v>
      </c>
      <c r="H40" s="1"/>
      <c r="I40" s="213">
        <f>I28+I29+I30+I33+I37+I38+I39</f>
        <v>56302.598000000005</v>
      </c>
      <c r="J40" s="226">
        <f>J28+J29+J30+J33+J37+J38+J39</f>
        <v>61916.774999999994</v>
      </c>
      <c r="K40" s="222">
        <f>K28+K29+K30+K33+K37+K38+K39</f>
        <v>1</v>
      </c>
      <c r="L40" s="223">
        <f>L28+L29+L30+L33+L37+L38+L39</f>
        <v>1</v>
      </c>
      <c r="M40" s="55">
        <f t="shared" si="22"/>
        <v>9.9714350659271325E-2</v>
      </c>
      <c r="N40" s="1"/>
      <c r="O40" s="24">
        <f t="shared" si="17"/>
        <v>2.7570300409857924</v>
      </c>
      <c r="P40" s="242">
        <f t="shared" si="18"/>
        <v>2.9493908752373161</v>
      </c>
      <c r="Q40" s="55">
        <f>(P40-O40)/O40</f>
        <v>6.977103310152688E-2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34" t="s">
        <v>15</v>
      </c>
      <c r="B44" s="322"/>
      <c r="C44" s="349" t="s">
        <v>1</v>
      </c>
      <c r="D44" s="350"/>
      <c r="E44" s="347" t="s">
        <v>105</v>
      </c>
      <c r="F44" s="347"/>
      <c r="G44" s="130" t="s">
        <v>0</v>
      </c>
      <c r="I44" s="351">
        <v>1000</v>
      </c>
      <c r="J44" s="350"/>
      <c r="K44" s="347" t="s">
        <v>105</v>
      </c>
      <c r="L44" s="347"/>
      <c r="M44" s="130" t="s">
        <v>0</v>
      </c>
      <c r="O44" s="357" t="s">
        <v>22</v>
      </c>
      <c r="P44" s="347"/>
      <c r="Q44" s="130" t="s">
        <v>0</v>
      </c>
    </row>
    <row r="45" spans="1:17" ht="15" customHeight="1" x14ac:dyDescent="0.25">
      <c r="A45" s="348"/>
      <c r="B45" s="323"/>
      <c r="C45" s="352" t="str">
        <f>C5</f>
        <v>jan-fev</v>
      </c>
      <c r="D45" s="353"/>
      <c r="E45" s="354" t="str">
        <f>C25</f>
        <v>jan-fev</v>
      </c>
      <c r="F45" s="354"/>
      <c r="G45" s="131" t="str">
        <f>G25</f>
        <v>2024 /2023</v>
      </c>
      <c r="I45" s="355" t="str">
        <f>C5</f>
        <v>jan-fev</v>
      </c>
      <c r="J45" s="353"/>
      <c r="K45" s="343" t="str">
        <f>C25</f>
        <v>jan-fev</v>
      </c>
      <c r="L45" s="344"/>
      <c r="M45" s="131" t="str">
        <f>G45</f>
        <v>2024 /2023</v>
      </c>
      <c r="O45" s="355" t="str">
        <f>C5</f>
        <v>jan-fev</v>
      </c>
      <c r="P45" s="353"/>
      <c r="Q45" s="131" t="str">
        <f>Q25</f>
        <v>2024 /2023</v>
      </c>
    </row>
    <row r="46" spans="1:17" ht="15.75" customHeight="1" x14ac:dyDescent="0.25">
      <c r="A46" s="348"/>
      <c r="B46" s="323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122371.56</v>
      </c>
      <c r="D47" s="210">
        <f>D48+D49</f>
        <v>138249.89000000001</v>
      </c>
      <c r="E47" s="216">
        <f>C47/$C$60</f>
        <v>0.46499096248748345</v>
      </c>
      <c r="F47" s="217">
        <f>D47/$D$60</f>
        <v>0.53719713277553638</v>
      </c>
      <c r="G47" s="53">
        <f>(D47-C47)/C47</f>
        <v>0.12975506727216696</v>
      </c>
      <c r="H47"/>
      <c r="I47" s="78">
        <f>I48+I49</f>
        <v>40346.694999999992</v>
      </c>
      <c r="J47" s="210">
        <f>J48+J49</f>
        <v>43203.297000000035</v>
      </c>
      <c r="K47" s="216">
        <f>I47/$I$60</f>
        <v>0.55498437078633822</v>
      </c>
      <c r="L47" s="217">
        <f>J47/$J$60</f>
        <v>0.5892809625475468</v>
      </c>
      <c r="M47" s="53">
        <f>(J47-I47)/I47</f>
        <v>7.0801387821234005E-2</v>
      </c>
      <c r="N47"/>
      <c r="O47" s="63">
        <f t="shared" ref="O47" si="26">(I47/C47)*10</f>
        <v>3.2970646937899617</v>
      </c>
      <c r="P47" s="237">
        <f t="shared" ref="P47" si="27">(J47/D47)*10</f>
        <v>3.1250149276791488</v>
      </c>
      <c r="Q47" s="53">
        <f>(P47-O47)/O47</f>
        <v>-5.2182708587693027E-2</v>
      </c>
    </row>
    <row r="48" spans="1:17" ht="20.100000000000001" customHeight="1" x14ac:dyDescent="0.25">
      <c r="A48" s="8" t="s">
        <v>4</v>
      </c>
      <c r="C48" s="19">
        <v>57193.599999999969</v>
      </c>
      <c r="D48" s="140">
        <v>70823.499999999971</v>
      </c>
      <c r="E48" s="214">
        <f>C48/$C$60</f>
        <v>0.2173258812106679</v>
      </c>
      <c r="F48" s="215">
        <f>D48/$D$60</f>
        <v>0.27519863584070975</v>
      </c>
      <c r="G48" s="52">
        <f>(D48-C48)/C48</f>
        <v>0.23831162927320554</v>
      </c>
      <c r="I48" s="19">
        <v>22985.871000000006</v>
      </c>
      <c r="J48" s="140">
        <v>24879.131000000016</v>
      </c>
      <c r="K48" s="214">
        <f>I48/$I$60</f>
        <v>0.31617953227422829</v>
      </c>
      <c r="L48" s="215">
        <f>J48/$J$60</f>
        <v>0.33934443158415684</v>
      </c>
      <c r="M48" s="52">
        <f>(J48-I48)/I48</f>
        <v>8.2366250119475945E-2</v>
      </c>
      <c r="O48" s="27">
        <f t="shared" ref="O48:O60" si="28">(I48/C48)*10</f>
        <v>4.0189585897722857</v>
      </c>
      <c r="P48" s="143">
        <f t="shared" ref="P48:P60" si="29">(J48/D48)*10</f>
        <v>3.5128355701144431</v>
      </c>
      <c r="Q48" s="52">
        <f>(P48-O48)/O48</f>
        <v>-0.12593387275645443</v>
      </c>
    </row>
    <row r="49" spans="1:17" ht="20.100000000000001" customHeight="1" x14ac:dyDescent="0.25">
      <c r="A49" s="8" t="s">
        <v>5</v>
      </c>
      <c r="C49" s="19">
        <v>65177.960000000021</v>
      </c>
      <c r="D49" s="140">
        <v>67426.390000000029</v>
      </c>
      <c r="E49" s="214">
        <f>C49/$C$60</f>
        <v>0.24766508127681552</v>
      </c>
      <c r="F49" s="215">
        <f>D49/$D$60</f>
        <v>0.26199849693482657</v>
      </c>
      <c r="G49" s="52">
        <f>(D49-C49)/C49</f>
        <v>3.4496783882159043E-2</v>
      </c>
      <c r="I49" s="19">
        <v>17360.823999999982</v>
      </c>
      <c r="J49" s="140">
        <v>18324.166000000019</v>
      </c>
      <c r="K49" s="214">
        <f>I49/$I$60</f>
        <v>0.2388048385121099</v>
      </c>
      <c r="L49" s="215">
        <f>J49/$J$60</f>
        <v>0.24993653096338997</v>
      </c>
      <c r="M49" s="52">
        <f>(J49-I49)/I49</f>
        <v>5.5489416861782478E-2</v>
      </c>
      <c r="O49" s="27">
        <f t="shared" si="28"/>
        <v>2.663603463502076</v>
      </c>
      <c r="P49" s="143">
        <f t="shared" si="29"/>
        <v>2.7176549122680322</v>
      </c>
      <c r="Q49" s="52">
        <f>(P49-O49)/O49</f>
        <v>2.029260342486941E-2</v>
      </c>
    </row>
    <row r="50" spans="1:17" ht="20.100000000000001" customHeight="1" x14ac:dyDescent="0.25">
      <c r="A50" s="23" t="s">
        <v>38</v>
      </c>
      <c r="B50" s="15"/>
      <c r="C50" s="78">
        <f>C51+C52</f>
        <v>118594.68999999993</v>
      </c>
      <c r="D50" s="210">
        <f>D51+D52</f>
        <v>97123.830000000016</v>
      </c>
      <c r="E50" s="216">
        <f>C50/$C$60</f>
        <v>0.45063950356606303</v>
      </c>
      <c r="F50" s="217">
        <f>D50/$D$60</f>
        <v>0.37739373969974677</v>
      </c>
      <c r="G50" s="53">
        <f>(D50-C50)/C50</f>
        <v>-0.18104402482100948</v>
      </c>
      <c r="I50" s="78">
        <f>I51+I52</f>
        <v>15433.168000000001</v>
      </c>
      <c r="J50" s="210">
        <f>J51+J52</f>
        <v>13166.657999999989</v>
      </c>
      <c r="K50" s="216">
        <f>I50/$I$60</f>
        <v>0.2122891858111266</v>
      </c>
      <c r="L50" s="217">
        <f>J50/$J$60</f>
        <v>0.17958955539375487</v>
      </c>
      <c r="M50" s="53">
        <f>(J50-I50)/I50</f>
        <v>-0.14685967262197966</v>
      </c>
      <c r="O50" s="63">
        <f t="shared" si="28"/>
        <v>1.3013371846580999</v>
      </c>
      <c r="P50" s="237">
        <f t="shared" si="29"/>
        <v>1.3556567940123434</v>
      </c>
      <c r="Q50" s="53">
        <f>(P50-O50)/O50</f>
        <v>4.1741379555303264E-2</v>
      </c>
    </row>
    <row r="51" spans="1:17" ht="20.100000000000001" customHeight="1" x14ac:dyDescent="0.25">
      <c r="A51" s="8"/>
      <c r="B51" t="s">
        <v>6</v>
      </c>
      <c r="C51" s="31">
        <v>114596.54999999993</v>
      </c>
      <c r="D51" s="141">
        <v>95055.190000000017</v>
      </c>
      <c r="E51" s="214">
        <f t="shared" ref="E51:E57" si="30">C51/$C$60</f>
        <v>0.43544725655409633</v>
      </c>
      <c r="F51" s="215">
        <f t="shared" ref="F51:F57" si="31">D51/$D$60</f>
        <v>0.36935563220653439</v>
      </c>
      <c r="G51" s="52">
        <f t="shared" ref="G51:G59" si="32">(D51-C51)/C51</f>
        <v>-0.17052310911628601</v>
      </c>
      <c r="I51" s="31">
        <v>14587.317000000001</v>
      </c>
      <c r="J51" s="141">
        <v>12709.738999999989</v>
      </c>
      <c r="K51" s="214">
        <f t="shared" ref="K51:K58" si="33">I51/$I$60</f>
        <v>0.20065417865591859</v>
      </c>
      <c r="L51" s="215">
        <f t="shared" ref="L51:L58" si="34">J51/$J$60</f>
        <v>0.17335730723625287</v>
      </c>
      <c r="M51" s="52">
        <f t="shared" ref="M51:M58" si="35">(J51-I51)/I51</f>
        <v>-0.12871304572321368</v>
      </c>
      <c r="O51" s="27">
        <f t="shared" si="28"/>
        <v>1.2729281117101701</v>
      </c>
      <c r="P51" s="143">
        <f t="shared" si="29"/>
        <v>1.337090483959896</v>
      </c>
      <c r="Q51" s="52">
        <f t="shared" ref="Q51:Q58" si="36">(P51-O51)/O51</f>
        <v>5.0405338415791826E-2</v>
      </c>
    </row>
    <row r="52" spans="1:17" ht="20.100000000000001" customHeight="1" x14ac:dyDescent="0.25">
      <c r="A52" s="8"/>
      <c r="B52" t="s">
        <v>39</v>
      </c>
      <c r="C52" s="31">
        <v>3998.14</v>
      </c>
      <c r="D52" s="141">
        <v>2068.6400000000003</v>
      </c>
      <c r="E52" s="218">
        <f t="shared" si="30"/>
        <v>1.5192247011966727E-2</v>
      </c>
      <c r="F52" s="219">
        <f t="shared" si="31"/>
        <v>8.0381074932123677E-3</v>
      </c>
      <c r="G52" s="52">
        <f t="shared" si="32"/>
        <v>-0.48259940872505708</v>
      </c>
      <c r="I52" s="31">
        <v>845.851</v>
      </c>
      <c r="J52" s="141">
        <v>456.9190000000001</v>
      </c>
      <c r="K52" s="218">
        <f t="shared" si="33"/>
        <v>1.1635007155208005E-2</v>
      </c>
      <c r="L52" s="219">
        <f t="shared" si="34"/>
        <v>6.2322481575020159E-3</v>
      </c>
      <c r="M52" s="52">
        <f t="shared" si="35"/>
        <v>-0.4598114797996336</v>
      </c>
      <c r="O52" s="27">
        <f t="shared" si="28"/>
        <v>2.1156112592355445</v>
      </c>
      <c r="P52" s="143">
        <f t="shared" si="29"/>
        <v>2.2087893495243254</v>
      </c>
      <c r="Q52" s="52">
        <f t="shared" si="36"/>
        <v>4.40431056896766E-2</v>
      </c>
    </row>
    <row r="53" spans="1:17" ht="20.100000000000001" customHeight="1" x14ac:dyDescent="0.25">
      <c r="A53" s="23" t="s">
        <v>130</v>
      </c>
      <c r="B53" s="15"/>
      <c r="C53" s="78">
        <f>SUM(C54:C56)</f>
        <v>17774.460000000003</v>
      </c>
      <c r="D53" s="210">
        <f>SUM(D54:D56)</f>
        <v>19248.129999999997</v>
      </c>
      <c r="E53" s="216">
        <f>C53/$C$60</f>
        <v>6.7539902760864343E-2</v>
      </c>
      <c r="F53" s="217">
        <f>D53/$D$60</f>
        <v>7.4792394028601272E-2</v>
      </c>
      <c r="G53" s="53">
        <f>(D53-C53)/C53</f>
        <v>8.2909410468728406E-2</v>
      </c>
      <c r="I53" s="78">
        <f>SUM(I54:I56)</f>
        <v>15209.489000000001</v>
      </c>
      <c r="J53" s="210">
        <f>SUM(J54:J56)</f>
        <v>15800.473000000002</v>
      </c>
      <c r="K53" s="216">
        <f t="shared" si="33"/>
        <v>0.20921239478591086</v>
      </c>
      <c r="L53" s="217">
        <f t="shared" si="34"/>
        <v>0.21551405991414307</v>
      </c>
      <c r="M53" s="53">
        <f t="shared" si="35"/>
        <v>3.8856269267166066E-2</v>
      </c>
      <c r="O53" s="63">
        <f t="shared" si="28"/>
        <v>8.5569345004011375</v>
      </c>
      <c r="P53" s="237">
        <f t="shared" si="29"/>
        <v>8.2088353517978128</v>
      </c>
      <c r="Q53" s="53">
        <f t="shared" si="36"/>
        <v>-4.0680356801493137E-2</v>
      </c>
    </row>
    <row r="54" spans="1:17" ht="20.100000000000001" customHeight="1" x14ac:dyDescent="0.25">
      <c r="A54" s="8"/>
      <c r="B54" s="3" t="s">
        <v>7</v>
      </c>
      <c r="C54" s="31">
        <v>16356.7</v>
      </c>
      <c r="D54" s="141">
        <v>16991.5</v>
      </c>
      <c r="E54" s="214">
        <f>C54/$C$60</f>
        <v>6.2152657660971396E-2</v>
      </c>
      <c r="F54" s="215">
        <f>D54/$D$60</f>
        <v>6.6023814424413102E-2</v>
      </c>
      <c r="G54" s="52">
        <f>(D54-C54)/C54</f>
        <v>3.8809784369707778E-2</v>
      </c>
      <c r="I54" s="31">
        <v>13339.042000000001</v>
      </c>
      <c r="J54" s="141">
        <v>14167.009000000002</v>
      </c>
      <c r="K54" s="214">
        <f t="shared" si="33"/>
        <v>0.18348367397286297</v>
      </c>
      <c r="L54" s="215">
        <f t="shared" si="34"/>
        <v>0.1932340649821182</v>
      </c>
      <c r="M54" s="52">
        <f t="shared" si="35"/>
        <v>6.2070949323047374E-2</v>
      </c>
      <c r="O54" s="27">
        <f t="shared" si="28"/>
        <v>8.1550936313559585</v>
      </c>
      <c r="P54" s="143">
        <f t="shared" si="29"/>
        <v>8.3377035576611842</v>
      </c>
      <c r="Q54" s="52">
        <f t="shared" si="36"/>
        <v>2.2392131171014264E-2</v>
      </c>
    </row>
    <row r="55" spans="1:17" ht="20.100000000000001" customHeight="1" x14ac:dyDescent="0.25">
      <c r="A55" s="8"/>
      <c r="B55" s="3" t="s">
        <v>8</v>
      </c>
      <c r="C55" s="31">
        <v>1153.8800000000001</v>
      </c>
      <c r="D55" s="141">
        <v>1889.4399999999998</v>
      </c>
      <c r="E55" s="214">
        <f t="shared" si="30"/>
        <v>4.3845463095759955E-3</v>
      </c>
      <c r="F55" s="215">
        <f t="shared" si="31"/>
        <v>7.3417906556844945E-3</v>
      </c>
      <c r="G55" s="52">
        <f t="shared" si="32"/>
        <v>0.63746663431205985</v>
      </c>
      <c r="I55" s="31">
        <v>1719.1510000000003</v>
      </c>
      <c r="J55" s="141">
        <v>1410.2260000000001</v>
      </c>
      <c r="K55" s="214">
        <f t="shared" si="33"/>
        <v>2.3647585905653599E-2</v>
      </c>
      <c r="L55" s="215">
        <f t="shared" si="34"/>
        <v>1.9235090661936658E-2</v>
      </c>
      <c r="M55" s="52">
        <f t="shared" si="35"/>
        <v>-0.17969625704781031</v>
      </c>
      <c r="O55" s="27">
        <f t="shared" si="28"/>
        <v>14.898871633098763</v>
      </c>
      <c r="P55" s="143">
        <f t="shared" si="29"/>
        <v>7.4637247014988581</v>
      </c>
      <c r="Q55" s="52">
        <f t="shared" si="36"/>
        <v>-0.49904094180409386</v>
      </c>
    </row>
    <row r="56" spans="1:17" ht="20.100000000000001" customHeight="1" x14ac:dyDescent="0.25">
      <c r="A56" s="32"/>
      <c r="B56" s="33" t="s">
        <v>9</v>
      </c>
      <c r="C56" s="211">
        <v>263.88</v>
      </c>
      <c r="D56" s="212">
        <v>367.19000000000005</v>
      </c>
      <c r="E56" s="218">
        <f t="shared" si="30"/>
        <v>1.0026987903169423E-3</v>
      </c>
      <c r="F56" s="219">
        <f t="shared" si="31"/>
        <v>1.4267889485036784E-3</v>
      </c>
      <c r="G56" s="52">
        <f t="shared" si="32"/>
        <v>0.39150371380930749</v>
      </c>
      <c r="I56" s="211">
        <v>151.29599999999996</v>
      </c>
      <c r="J56" s="212">
        <v>223.23799999999997</v>
      </c>
      <c r="K56" s="218">
        <f t="shared" si="33"/>
        <v>2.0811349073942692E-3</v>
      </c>
      <c r="L56" s="219">
        <f t="shared" si="34"/>
        <v>3.0449042700882094E-3</v>
      </c>
      <c r="M56" s="52">
        <f t="shared" si="35"/>
        <v>0.47550497038917106</v>
      </c>
      <c r="O56" s="27">
        <f t="shared" si="28"/>
        <v>5.7335152341973616</v>
      </c>
      <c r="P56" s="143">
        <f t="shared" si="29"/>
        <v>6.0796317982515848</v>
      </c>
      <c r="Q56" s="52">
        <f t="shared" si="36"/>
        <v>6.0367252883505466E-2</v>
      </c>
    </row>
    <row r="57" spans="1:17" ht="20.100000000000001" customHeight="1" x14ac:dyDescent="0.25">
      <c r="A57" s="8" t="s">
        <v>131</v>
      </c>
      <c r="B57" s="3"/>
      <c r="C57" s="19">
        <v>175.24999999999997</v>
      </c>
      <c r="D57" s="140">
        <v>165.15999999999997</v>
      </c>
      <c r="E57" s="214">
        <f t="shared" si="30"/>
        <v>6.6591997500016725E-4</v>
      </c>
      <c r="F57" s="215">
        <f t="shared" si="31"/>
        <v>6.4176165673048675E-4</v>
      </c>
      <c r="G57" s="54">
        <f t="shared" si="32"/>
        <v>-5.7574893009985764E-2</v>
      </c>
      <c r="I57" s="19">
        <v>231.48099999999999</v>
      </c>
      <c r="J57" s="140">
        <v>147.565</v>
      </c>
      <c r="K57" s="214">
        <f t="shared" si="33"/>
        <v>3.1841105481872157E-3</v>
      </c>
      <c r="L57" s="215">
        <f t="shared" si="34"/>
        <v>2.0127455837069255E-3</v>
      </c>
      <c r="M57" s="54">
        <f t="shared" si="35"/>
        <v>-0.362517874037178</v>
      </c>
      <c r="O57" s="238">
        <f t="shared" si="28"/>
        <v>13.20861626248217</v>
      </c>
      <c r="P57" s="239">
        <f t="shared" si="29"/>
        <v>8.9346694114797778</v>
      </c>
      <c r="Q57" s="54">
        <f t="shared" si="36"/>
        <v>-0.32357264122678286</v>
      </c>
    </row>
    <row r="58" spans="1:17" ht="20.100000000000001" customHeight="1" x14ac:dyDescent="0.25">
      <c r="A58" s="8" t="s">
        <v>10</v>
      </c>
      <c r="C58" s="19">
        <v>1697.0400000000011</v>
      </c>
      <c r="D58" s="140">
        <v>894.35000000000014</v>
      </c>
      <c r="E58" s="214">
        <f>C58/$C$60</f>
        <v>6.4484612517790854E-3</v>
      </c>
      <c r="F58" s="215">
        <f>D58/$D$60</f>
        <v>3.4751727881866738E-3</v>
      </c>
      <c r="G58" s="52">
        <f t="shared" si="32"/>
        <v>-0.47299415452788413</v>
      </c>
      <c r="I58" s="19">
        <v>918.27800000000025</v>
      </c>
      <c r="J58" s="140">
        <v>627.54</v>
      </c>
      <c r="K58" s="214">
        <f t="shared" si="33"/>
        <v>1.2631268510021387E-2</v>
      </c>
      <c r="L58" s="215">
        <f t="shared" si="34"/>
        <v>8.5594711726997876E-3</v>
      </c>
      <c r="M58" s="52">
        <f t="shared" si="35"/>
        <v>-0.31661218062503971</v>
      </c>
      <c r="O58" s="27">
        <f t="shared" si="28"/>
        <v>5.4110568990713226</v>
      </c>
      <c r="P58" s="143">
        <f t="shared" si="29"/>
        <v>7.0167160507631223</v>
      </c>
      <c r="Q58" s="52">
        <f t="shared" si="36"/>
        <v>0.29673669703369271</v>
      </c>
    </row>
    <row r="59" spans="1:17" ht="20.100000000000001" customHeight="1" thickBot="1" x14ac:dyDescent="0.3">
      <c r="A59" s="8" t="s">
        <v>11</v>
      </c>
      <c r="B59" s="10"/>
      <c r="C59" s="21">
        <v>2556.7599999999998</v>
      </c>
      <c r="D59" s="142">
        <v>1672.7500000000002</v>
      </c>
      <c r="E59" s="220">
        <f>C59/$C$60</f>
        <v>9.7152499588098584E-3</v>
      </c>
      <c r="F59" s="221">
        <f>D59/$D$60</f>
        <v>6.4997990511983664E-3</v>
      </c>
      <c r="G59" s="55">
        <f t="shared" si="32"/>
        <v>-0.3457540011577151</v>
      </c>
      <c r="I59" s="21">
        <v>559.68399999999986</v>
      </c>
      <c r="J59" s="142">
        <v>369.74399999999991</v>
      </c>
      <c r="K59" s="220">
        <f>I59/$I$60</f>
        <v>7.6986695584156497E-3</v>
      </c>
      <c r="L59" s="221">
        <f>J59/$J$60</f>
        <v>5.0432053881484997E-3</v>
      </c>
      <c r="M59" s="55">
        <f>(J59-I59)/I59</f>
        <v>-0.33937007311268502</v>
      </c>
      <c r="O59" s="240">
        <f t="shared" si="28"/>
        <v>2.18903612384424</v>
      </c>
      <c r="P59" s="241">
        <f t="shared" si="29"/>
        <v>2.2103960544014338</v>
      </c>
      <c r="Q59" s="55">
        <f>(P59-O59)/O59</f>
        <v>9.7576875614473549E-3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263169.75999999995</v>
      </c>
      <c r="D60" s="226">
        <f>D48+D49+D50+D53+D57+D58+D59</f>
        <v>257354.11000000004</v>
      </c>
      <c r="E60" s="222">
        <f>E48+E49+E50+E53+E57+E58+E59</f>
        <v>0.99999999999999989</v>
      </c>
      <c r="F60" s="223">
        <f>F48+F49+F50+F53+F57+F58+F59</f>
        <v>0.99999999999999978</v>
      </c>
      <c r="G60" s="55">
        <f>(D60-C60)/C60</f>
        <v>-2.2098473624020891E-2</v>
      </c>
      <c r="H60" s="1"/>
      <c r="I60" s="213">
        <f>I48+I49+I50+I53+I57+I58+I59</f>
        <v>72698.794999999998</v>
      </c>
      <c r="J60" s="226">
        <f>J48+J49+J50+J53+J57+J58+J59</f>
        <v>73315.277000000031</v>
      </c>
      <c r="K60" s="222">
        <f>K48+K49+K50+K53+K57+K58+K59</f>
        <v>1</v>
      </c>
      <c r="L60" s="223">
        <f>L48+L49+L50+L53+L57+L58+L59</f>
        <v>1</v>
      </c>
      <c r="M60" s="55">
        <f>(J60-I60)/I60</f>
        <v>8.4799479826320745E-3</v>
      </c>
      <c r="N60" s="1"/>
      <c r="O60" s="24">
        <f t="shared" si="28"/>
        <v>2.7624296575715999</v>
      </c>
      <c r="P60" s="242">
        <f t="shared" si="29"/>
        <v>2.8488092535223171</v>
      </c>
      <c r="Q60" s="55">
        <f>(P60-O60)/O60</f>
        <v>3.1269428241894812E-2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O45:P45"/>
    <mergeCell ref="O4:P4"/>
    <mergeCell ref="O5:P5"/>
    <mergeCell ref="O24:P24"/>
    <mergeCell ref="O25:P25"/>
    <mergeCell ref="O44:P44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workbookViewId="0"/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154</v>
      </c>
    </row>
    <row r="3" spans="1:20" ht="8.25" customHeight="1" thickBot="1" x14ac:dyDescent="0.3">
      <c r="Q3" s="10"/>
    </row>
    <row r="4" spans="1:20" x14ac:dyDescent="0.25">
      <c r="A4" s="334" t="s">
        <v>3</v>
      </c>
      <c r="B4" s="322"/>
      <c r="C4" s="349" t="s">
        <v>1</v>
      </c>
      <c r="D4" s="350"/>
      <c r="E4" s="347" t="s">
        <v>104</v>
      </c>
      <c r="F4" s="347"/>
      <c r="G4" s="130" t="s">
        <v>0</v>
      </c>
      <c r="I4" s="351">
        <v>1000</v>
      </c>
      <c r="J4" s="347"/>
      <c r="K4" s="345" t="s">
        <v>104</v>
      </c>
      <c r="L4" s="346"/>
      <c r="M4" s="130" t="s">
        <v>0</v>
      </c>
      <c r="O4" s="357" t="s">
        <v>22</v>
      </c>
      <c r="P4" s="347"/>
      <c r="Q4" s="130" t="s">
        <v>0</v>
      </c>
    </row>
    <row r="5" spans="1:20" x14ac:dyDescent="0.25">
      <c r="A5" s="348"/>
      <c r="B5" s="323"/>
      <c r="C5" s="352" t="s">
        <v>57</v>
      </c>
      <c r="D5" s="353"/>
      <c r="E5" s="354" t="str">
        <f>C5</f>
        <v>fev</v>
      </c>
      <c r="F5" s="354"/>
      <c r="G5" s="131" t="s">
        <v>153</v>
      </c>
      <c r="I5" s="355" t="str">
        <f>C5</f>
        <v>fev</v>
      </c>
      <c r="J5" s="354"/>
      <c r="K5" s="356" t="str">
        <f>C5</f>
        <v>fev</v>
      </c>
      <c r="L5" s="344"/>
      <c r="M5" s="131" t="str">
        <f>G5</f>
        <v>2024 /2023</v>
      </c>
      <c r="O5" s="355" t="str">
        <f>C5</f>
        <v>fev</v>
      </c>
      <c r="P5" s="353"/>
      <c r="Q5" s="131" t="str">
        <f>G5</f>
        <v>2024 /2023</v>
      </c>
    </row>
    <row r="6" spans="1:20" ht="19.5" customHeight="1" x14ac:dyDescent="0.25">
      <c r="A6" s="348"/>
      <c r="B6" s="323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115</v>
      </c>
      <c r="B7" s="15"/>
      <c r="C7" s="78">
        <f>C8+C9</f>
        <v>108540.81999999998</v>
      </c>
      <c r="D7" s="210">
        <f>D8+D9</f>
        <v>121285.22000000002</v>
      </c>
      <c r="E7" s="216">
        <f t="shared" ref="E7:E19" si="0">C7/$C$20</f>
        <v>0.41752997151285381</v>
      </c>
      <c r="F7" s="217">
        <f t="shared" ref="F7:F19" si="1">D7/$D$20</f>
        <v>0.42201445539113314</v>
      </c>
      <c r="G7" s="53">
        <f t="shared" ref="G7:G20" si="2">(D7-C7)/C7</f>
        <v>0.11741573354614458</v>
      </c>
      <c r="I7" s="224">
        <f>I8+I9</f>
        <v>33329.159000000007</v>
      </c>
      <c r="J7" s="225">
        <f>J8+J9</f>
        <v>35860.922999999981</v>
      </c>
      <c r="K7" s="229">
        <f t="shared" ref="K7:K19" si="3">I7/$I$20</f>
        <v>0.5052477970230892</v>
      </c>
      <c r="L7" s="230">
        <f t="shared" ref="L7:L19" si="4">J7/$J$20</f>
        <v>0.50619698460599427</v>
      </c>
      <c r="M7" s="53">
        <f t="shared" ref="M7:M20" si="5">(J7-I7)/I7</f>
        <v>7.5962432775455668E-2</v>
      </c>
      <c r="O7" s="63">
        <f t="shared" ref="O7:O20" si="6">(I7/C7)*10</f>
        <v>3.0706566432794609</v>
      </c>
      <c r="P7" s="237">
        <f t="shared" ref="P7:P20" si="7">(J7/D7)*10</f>
        <v>2.956743039259027</v>
      </c>
      <c r="Q7" s="53">
        <f t="shared" ref="Q7:Q20" si="8">(P7-O7)/O7</f>
        <v>-3.7097473685229136E-2</v>
      </c>
    </row>
    <row r="8" spans="1:20" ht="20.100000000000001" customHeight="1" x14ac:dyDescent="0.25">
      <c r="A8" s="8" t="s">
        <v>4</v>
      </c>
      <c r="C8" s="19">
        <v>51008.309999999983</v>
      </c>
      <c r="D8" s="140">
        <v>57840.99000000002</v>
      </c>
      <c r="E8" s="214">
        <f t="shared" si="0"/>
        <v>0.19621648538511885</v>
      </c>
      <c r="F8" s="215">
        <f t="shared" si="1"/>
        <v>0.2012589324085324</v>
      </c>
      <c r="G8" s="52">
        <f t="shared" si="2"/>
        <v>0.13395229130312372</v>
      </c>
      <c r="I8" s="19">
        <v>18573.030000000006</v>
      </c>
      <c r="J8" s="140">
        <v>19558.899999999983</v>
      </c>
      <c r="K8" s="227">
        <f t="shared" si="3"/>
        <v>0.28155473384563195</v>
      </c>
      <c r="L8" s="228">
        <f t="shared" si="4"/>
        <v>0.27608481249102756</v>
      </c>
      <c r="M8" s="52">
        <f t="shared" si="5"/>
        <v>5.3080730500084092E-2</v>
      </c>
      <c r="O8" s="27">
        <f t="shared" si="6"/>
        <v>3.6411772905238404</v>
      </c>
      <c r="P8" s="143">
        <f t="shared" si="7"/>
        <v>3.3814946805025254</v>
      </c>
      <c r="Q8" s="52">
        <f t="shared" si="8"/>
        <v>-7.1318309794235688E-2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57532.51</v>
      </c>
      <c r="D9" s="140">
        <v>63444.229999999996</v>
      </c>
      <c r="E9" s="214">
        <f t="shared" si="0"/>
        <v>0.22131348612773502</v>
      </c>
      <c r="F9" s="215">
        <f t="shared" si="1"/>
        <v>0.22075552298260073</v>
      </c>
      <c r="G9" s="52">
        <f t="shared" si="2"/>
        <v>0.10275442528059342</v>
      </c>
      <c r="I9" s="19">
        <v>14756.129000000001</v>
      </c>
      <c r="J9" s="140">
        <v>16302.022999999997</v>
      </c>
      <c r="K9" s="227">
        <f t="shared" si="3"/>
        <v>0.2236930631774573</v>
      </c>
      <c r="L9" s="228">
        <f t="shared" si="4"/>
        <v>0.23011217211496668</v>
      </c>
      <c r="M9" s="52">
        <f t="shared" si="5"/>
        <v>0.10476284125735121</v>
      </c>
      <c r="O9" s="27">
        <f t="shared" si="6"/>
        <v>2.5648331699764189</v>
      </c>
      <c r="P9" s="143">
        <f t="shared" si="7"/>
        <v>2.5695044293232021</v>
      </c>
      <c r="Q9" s="52">
        <f t="shared" si="8"/>
        <v>1.8212721987006272E-3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108540.81999999998</v>
      </c>
      <c r="D10" s="210">
        <f>D11+D12</f>
        <v>121285.22000000002</v>
      </c>
      <c r="E10" s="216">
        <f t="shared" si="0"/>
        <v>0.41752997151285381</v>
      </c>
      <c r="F10" s="217">
        <f t="shared" si="1"/>
        <v>0.42201445539113314</v>
      </c>
      <c r="G10" s="53">
        <f t="shared" si="2"/>
        <v>0.11741573354614458</v>
      </c>
      <c r="I10" s="224">
        <f>I11+I12</f>
        <v>10784.745999999999</v>
      </c>
      <c r="J10" s="225">
        <f>J11+J12</f>
        <v>11447.562000000002</v>
      </c>
      <c r="K10" s="229">
        <f t="shared" si="3"/>
        <v>0.16348954853477018</v>
      </c>
      <c r="L10" s="230">
        <f t="shared" si="4"/>
        <v>0.16158874007482096</v>
      </c>
      <c r="M10" s="53">
        <f t="shared" si="5"/>
        <v>6.1458656513561152E-2</v>
      </c>
      <c r="O10" s="63">
        <f t="shared" si="6"/>
        <v>0.99361198855877464</v>
      </c>
      <c r="P10" s="237">
        <f t="shared" si="7"/>
        <v>0.94385465928989543</v>
      </c>
      <c r="Q10" s="53">
        <f t="shared" si="8"/>
        <v>-5.0077223143263176E-2</v>
      </c>
      <c r="T10" s="2"/>
    </row>
    <row r="11" spans="1:20" ht="20.100000000000001" customHeight="1" x14ac:dyDescent="0.25">
      <c r="A11" s="8"/>
      <c r="B11" t="s">
        <v>6</v>
      </c>
      <c r="C11" s="19">
        <v>51008.309999999983</v>
      </c>
      <c r="D11" s="140">
        <v>57840.99000000002</v>
      </c>
      <c r="E11" s="214">
        <f t="shared" si="0"/>
        <v>0.19621648538511885</v>
      </c>
      <c r="F11" s="215">
        <f t="shared" si="1"/>
        <v>0.2012589324085324</v>
      </c>
      <c r="G11" s="52">
        <f t="shared" si="2"/>
        <v>0.13395229130312372</v>
      </c>
      <c r="I11" s="19">
        <v>10244.884</v>
      </c>
      <c r="J11" s="140">
        <v>11133.911000000002</v>
      </c>
      <c r="K11" s="227">
        <f t="shared" si="3"/>
        <v>0.15530560107313521</v>
      </c>
      <c r="L11" s="228">
        <f t="shared" si="4"/>
        <v>0.15716138078965547</v>
      </c>
      <c r="M11" s="52">
        <f t="shared" si="5"/>
        <v>8.6777654095449186E-2</v>
      </c>
      <c r="O11" s="27">
        <f t="shared" si="6"/>
        <v>2.0084735212752594</v>
      </c>
      <c r="P11" s="143">
        <f t="shared" si="7"/>
        <v>1.9249170873458421</v>
      </c>
      <c r="Q11" s="52">
        <f t="shared" si="8"/>
        <v>-4.1601959420587212E-2</v>
      </c>
    </row>
    <row r="12" spans="1:20" ht="20.100000000000001" customHeight="1" x14ac:dyDescent="0.25">
      <c r="A12" s="8"/>
      <c r="B12" t="s">
        <v>39</v>
      </c>
      <c r="C12" s="19">
        <v>57532.51</v>
      </c>
      <c r="D12" s="140">
        <v>63444.229999999996</v>
      </c>
      <c r="E12" s="218">
        <f t="shared" si="0"/>
        <v>0.22131348612773502</v>
      </c>
      <c r="F12" s="219">
        <f t="shared" si="1"/>
        <v>0.22075552298260073</v>
      </c>
      <c r="G12" s="52">
        <f t="shared" si="2"/>
        <v>0.10275442528059342</v>
      </c>
      <c r="I12" s="19">
        <v>539.86199999999985</v>
      </c>
      <c r="J12" s="140">
        <v>313.65100000000001</v>
      </c>
      <c r="K12" s="231">
        <f t="shared" si="3"/>
        <v>8.1839474616349876E-3</v>
      </c>
      <c r="L12" s="232">
        <f t="shared" si="4"/>
        <v>4.4273592851654933E-3</v>
      </c>
      <c r="M12" s="52">
        <f t="shared" si="5"/>
        <v>-0.41901634121312464</v>
      </c>
      <c r="O12" s="27">
        <f t="shared" si="6"/>
        <v>9.3835989425804622E-2</v>
      </c>
      <c r="P12" s="143">
        <f t="shared" si="7"/>
        <v>4.9437277432478895E-2</v>
      </c>
      <c r="Q12" s="52">
        <f t="shared" si="8"/>
        <v>-0.47315227627488748</v>
      </c>
    </row>
    <row r="13" spans="1:20" ht="20.100000000000001" customHeight="1" x14ac:dyDescent="0.25">
      <c r="A13" s="23" t="s">
        <v>130</v>
      </c>
      <c r="B13" s="15"/>
      <c r="C13" s="78">
        <f>SUM(C14:C16)</f>
        <v>38397.300000000003</v>
      </c>
      <c r="D13" s="210">
        <f>SUM(D14:D16)</f>
        <v>42105.649999999987</v>
      </c>
      <c r="E13" s="216">
        <f t="shared" si="0"/>
        <v>0.14770501618810791</v>
      </c>
      <c r="F13" s="217">
        <f t="shared" si="1"/>
        <v>0.14650748832907801</v>
      </c>
      <c r="G13" s="53">
        <f t="shared" si="2"/>
        <v>9.6578405252452218E-2</v>
      </c>
      <c r="I13" s="224">
        <f>SUM(I14:I16)</f>
        <v>20300.686000000002</v>
      </c>
      <c r="J13" s="225">
        <f>SUM(J14:J16)</f>
        <v>22571.488000000008</v>
      </c>
      <c r="K13" s="229">
        <f t="shared" si="3"/>
        <v>0.30774484527369766</v>
      </c>
      <c r="L13" s="230">
        <f t="shared" si="4"/>
        <v>0.31860917700502006</v>
      </c>
      <c r="M13" s="53">
        <f t="shared" si="5"/>
        <v>0.11185838744562655</v>
      </c>
      <c r="O13" s="63">
        <f t="shared" si="6"/>
        <v>5.28700872196743</v>
      </c>
      <c r="P13" s="237">
        <f t="shared" si="7"/>
        <v>5.3606791487603243</v>
      </c>
      <c r="Q13" s="53">
        <f t="shared" si="8"/>
        <v>1.3934235910524397E-2</v>
      </c>
    </row>
    <row r="14" spans="1:20" ht="20.100000000000001" customHeight="1" x14ac:dyDescent="0.25">
      <c r="A14" s="8"/>
      <c r="B14" s="3" t="s">
        <v>7</v>
      </c>
      <c r="C14" s="31">
        <v>35253.740000000005</v>
      </c>
      <c r="D14" s="141">
        <v>38084.369999999981</v>
      </c>
      <c r="E14" s="214">
        <f t="shared" si="0"/>
        <v>0.13561251018668885</v>
      </c>
      <c r="F14" s="215">
        <f t="shared" si="1"/>
        <v>0.13251536060588751</v>
      </c>
      <c r="G14" s="52">
        <f t="shared" si="2"/>
        <v>8.0293041248956143E-2</v>
      </c>
      <c r="I14" s="31">
        <v>18932.600000000002</v>
      </c>
      <c r="J14" s="141">
        <v>20715.366000000005</v>
      </c>
      <c r="K14" s="227">
        <f t="shared" si="3"/>
        <v>0.28700557496573315</v>
      </c>
      <c r="L14" s="228">
        <f t="shared" si="4"/>
        <v>0.29240897687462047</v>
      </c>
      <c r="M14" s="52">
        <f t="shared" si="5"/>
        <v>9.4163823246675202E-2</v>
      </c>
      <c r="O14" s="27">
        <f t="shared" si="6"/>
        <v>5.3703805610411823</v>
      </c>
      <c r="P14" s="143">
        <f t="shared" si="7"/>
        <v>5.4393353493834917</v>
      </c>
      <c r="Q14" s="52">
        <f t="shared" si="8"/>
        <v>1.2839832775080056E-2</v>
      </c>
      <c r="S14" s="119"/>
    </row>
    <row r="15" spans="1:20" ht="20.100000000000001" customHeight="1" x14ac:dyDescent="0.25">
      <c r="A15" s="8"/>
      <c r="B15" s="3" t="s">
        <v>8</v>
      </c>
      <c r="C15" s="31">
        <v>1623.47</v>
      </c>
      <c r="D15" s="141">
        <v>2532.5499999999993</v>
      </c>
      <c r="E15" s="214">
        <f t="shared" si="0"/>
        <v>6.2450917806957142E-3</v>
      </c>
      <c r="F15" s="215">
        <f t="shared" si="1"/>
        <v>8.8120606039286051E-3</v>
      </c>
      <c r="G15" s="52">
        <f t="shared" si="2"/>
        <v>0.55996107103919335</v>
      </c>
      <c r="I15" s="31">
        <v>1046.9650000000001</v>
      </c>
      <c r="J15" s="141">
        <v>1516.0640000000003</v>
      </c>
      <c r="K15" s="227">
        <f t="shared" si="3"/>
        <v>1.5871290355999639E-2</v>
      </c>
      <c r="L15" s="228">
        <f t="shared" si="4"/>
        <v>2.1400091271206338E-2</v>
      </c>
      <c r="M15" s="52">
        <f t="shared" si="5"/>
        <v>0.44805604771888274</v>
      </c>
      <c r="O15" s="27">
        <f t="shared" si="6"/>
        <v>6.4489334573475343</v>
      </c>
      <c r="P15" s="143">
        <f t="shared" si="7"/>
        <v>5.9863141892558911</v>
      </c>
      <c r="Q15" s="52">
        <f t="shared" si="8"/>
        <v>-7.1735779435677396E-2</v>
      </c>
    </row>
    <row r="16" spans="1:20" ht="20.100000000000001" customHeight="1" x14ac:dyDescent="0.25">
      <c r="A16" s="32"/>
      <c r="B16" s="33" t="s">
        <v>9</v>
      </c>
      <c r="C16" s="211">
        <v>1520.09</v>
      </c>
      <c r="D16" s="212">
        <v>1488.7299999999998</v>
      </c>
      <c r="E16" s="218">
        <f t="shared" si="0"/>
        <v>5.8474142207233567E-3</v>
      </c>
      <c r="F16" s="219">
        <f t="shared" si="1"/>
        <v>5.1800671192618643E-3</v>
      </c>
      <c r="G16" s="52">
        <f t="shared" si="2"/>
        <v>-2.0630357413047997E-2</v>
      </c>
      <c r="I16" s="211">
        <v>321.12100000000004</v>
      </c>
      <c r="J16" s="212">
        <v>340.05799999999999</v>
      </c>
      <c r="K16" s="231">
        <f t="shared" si="3"/>
        <v>4.8679799519649276E-3</v>
      </c>
      <c r="L16" s="232">
        <f t="shared" si="4"/>
        <v>4.8001088591932027E-3</v>
      </c>
      <c r="M16" s="52">
        <f t="shared" si="5"/>
        <v>5.897154032280652E-2</v>
      </c>
      <c r="O16" s="27">
        <f t="shared" si="6"/>
        <v>2.1125130748837244</v>
      </c>
      <c r="P16" s="143">
        <f t="shared" si="7"/>
        <v>2.2842154050768109</v>
      </c>
      <c r="Q16" s="52">
        <f t="shared" si="8"/>
        <v>8.127870650104127E-2</v>
      </c>
    </row>
    <row r="17" spans="1:17" ht="20.100000000000001" customHeight="1" x14ac:dyDescent="0.25">
      <c r="A17" s="8" t="s">
        <v>131</v>
      </c>
      <c r="B17" s="3"/>
      <c r="C17" s="19">
        <v>331.15</v>
      </c>
      <c r="D17" s="140">
        <v>373.81000000000006</v>
      </c>
      <c r="E17" s="214">
        <f t="shared" si="0"/>
        <v>1.2738530081722395E-3</v>
      </c>
      <c r="F17" s="215">
        <f t="shared" si="1"/>
        <v>1.3006797000472067E-3</v>
      </c>
      <c r="G17" s="54">
        <f t="shared" si="2"/>
        <v>0.12882379586290227</v>
      </c>
      <c r="I17" s="31">
        <v>167.90100000000001</v>
      </c>
      <c r="J17" s="141">
        <v>199.11500000000001</v>
      </c>
      <c r="K17" s="227">
        <f t="shared" si="3"/>
        <v>2.5452670548324874E-3</v>
      </c>
      <c r="L17" s="228">
        <f t="shared" si="4"/>
        <v>2.8106195869476813E-3</v>
      </c>
      <c r="M17" s="54">
        <f t="shared" si="5"/>
        <v>0.18590717148796015</v>
      </c>
      <c r="O17" s="238">
        <f t="shared" si="6"/>
        <v>5.0702400724747099</v>
      </c>
      <c r="P17" s="239">
        <f t="shared" si="7"/>
        <v>5.3266365265776727</v>
      </c>
      <c r="Q17" s="54">
        <f t="shared" si="8"/>
        <v>5.0568898205606956E-2</v>
      </c>
    </row>
    <row r="18" spans="1:17" ht="20.100000000000001" customHeight="1" x14ac:dyDescent="0.25">
      <c r="A18" s="8" t="s">
        <v>10</v>
      </c>
      <c r="C18" s="19">
        <v>1792.1599999999999</v>
      </c>
      <c r="D18" s="140">
        <v>731.43000000000018</v>
      </c>
      <c r="E18" s="214">
        <f t="shared" si="0"/>
        <v>6.8940009274526971E-3</v>
      </c>
      <c r="F18" s="215">
        <f t="shared" si="1"/>
        <v>2.545025957051787E-3</v>
      </c>
      <c r="G18" s="52">
        <f t="shared" si="2"/>
        <v>-0.59187237746629751</v>
      </c>
      <c r="I18" s="19">
        <v>807.66400000000033</v>
      </c>
      <c r="J18" s="140">
        <v>413.0230000000002</v>
      </c>
      <c r="K18" s="227">
        <f t="shared" si="3"/>
        <v>1.2243646973956242E-2</v>
      </c>
      <c r="L18" s="228">
        <f t="shared" si="4"/>
        <v>5.8300506423920482E-3</v>
      </c>
      <c r="M18" s="52">
        <f t="shared" si="5"/>
        <v>-0.4886202678341488</v>
      </c>
      <c r="O18" s="27">
        <f t="shared" si="6"/>
        <v>4.5066511918578724</v>
      </c>
      <c r="P18" s="143">
        <f t="shared" si="7"/>
        <v>5.6467877992425812</v>
      </c>
      <c r="Q18" s="52">
        <f t="shared" si="8"/>
        <v>0.2529897608771195</v>
      </c>
    </row>
    <row r="19" spans="1:17" ht="20.100000000000001" customHeight="1" thickBot="1" x14ac:dyDescent="0.3">
      <c r="A19" s="8" t="s">
        <v>11</v>
      </c>
      <c r="B19" s="10"/>
      <c r="C19" s="21">
        <v>2357.099999999999</v>
      </c>
      <c r="D19" s="142">
        <v>1614.5600000000004</v>
      </c>
      <c r="E19" s="220">
        <f t="shared" si="0"/>
        <v>9.0671868505595183E-3</v>
      </c>
      <c r="F19" s="221">
        <f t="shared" si="1"/>
        <v>5.6178952315567221E-3</v>
      </c>
      <c r="G19" s="55">
        <f t="shared" si="2"/>
        <v>-0.3150226973823762</v>
      </c>
      <c r="I19" s="21">
        <v>575.80999999999995</v>
      </c>
      <c r="J19" s="142">
        <v>351.69899999999996</v>
      </c>
      <c r="K19" s="233">
        <f t="shared" si="3"/>
        <v>8.7288951396542868E-3</v>
      </c>
      <c r="L19" s="234">
        <f t="shared" si="4"/>
        <v>4.9644280848249126E-3</v>
      </c>
      <c r="M19" s="55">
        <f t="shared" si="5"/>
        <v>-0.38920998245949184</v>
      </c>
      <c r="O19" s="240">
        <f t="shared" si="6"/>
        <v>2.4428747189342843</v>
      </c>
      <c r="P19" s="241">
        <f t="shared" si="7"/>
        <v>2.1782962540878001</v>
      </c>
      <c r="Q19" s="55">
        <f t="shared" si="8"/>
        <v>-0.10830619466310895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259959.34999999995</v>
      </c>
      <c r="D20" s="145">
        <f>D8+D9+D10+D13+D17+D18+D19</f>
        <v>287395.89</v>
      </c>
      <c r="E20" s="222">
        <f>E8+E9+E10+E13+E17+E18+E19</f>
        <v>1.0000000000000002</v>
      </c>
      <c r="F20" s="223">
        <f>F8+F9+F10+F13+F17+F18+F19</f>
        <v>1</v>
      </c>
      <c r="G20" s="55">
        <f t="shared" si="2"/>
        <v>0.10554165487796485</v>
      </c>
      <c r="H20" s="1"/>
      <c r="I20" s="213">
        <f>I8+I9+I10+I13+I17+I18+I19</f>
        <v>65965.966</v>
      </c>
      <c r="J20" s="226">
        <f>J8+J9+J10+J13+J17+J18+J19</f>
        <v>70843.81</v>
      </c>
      <c r="K20" s="235">
        <f>K8+K9+K10+K13+K17+K18+K19</f>
        <v>1</v>
      </c>
      <c r="L20" s="236">
        <f>L8+L9+L10+L13+L17+L18+L19</f>
        <v>1</v>
      </c>
      <c r="M20" s="55">
        <f t="shared" si="5"/>
        <v>7.3944858171257538E-2</v>
      </c>
      <c r="N20" s="1"/>
      <c r="O20" s="24">
        <f t="shared" si="6"/>
        <v>2.5375492745308073</v>
      </c>
      <c r="P20" s="242">
        <f t="shared" si="7"/>
        <v>2.465025160937409</v>
      </c>
      <c r="Q20" s="55">
        <f t="shared" si="8"/>
        <v>-2.8580376476357482E-2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34" t="s">
        <v>2</v>
      </c>
      <c r="B24" s="322"/>
      <c r="C24" s="349" t="s">
        <v>1</v>
      </c>
      <c r="D24" s="350"/>
      <c r="E24" s="347" t="s">
        <v>105</v>
      </c>
      <c r="F24" s="347"/>
      <c r="G24" s="130" t="s">
        <v>0</v>
      </c>
      <c r="I24" s="351">
        <v>1000</v>
      </c>
      <c r="J24" s="350"/>
      <c r="K24" s="347" t="s">
        <v>105</v>
      </c>
      <c r="L24" s="347"/>
      <c r="M24" s="130" t="s">
        <v>0</v>
      </c>
      <c r="O24" s="357" t="s">
        <v>22</v>
      </c>
      <c r="P24" s="347"/>
      <c r="Q24" s="130" t="s">
        <v>0</v>
      </c>
    </row>
    <row r="25" spans="1:17" ht="15" customHeight="1" x14ac:dyDescent="0.25">
      <c r="A25" s="348"/>
      <c r="B25" s="323"/>
      <c r="C25" s="352" t="str">
        <f>C5</f>
        <v>fev</v>
      </c>
      <c r="D25" s="353"/>
      <c r="E25" s="354" t="str">
        <f>C5</f>
        <v>fev</v>
      </c>
      <c r="F25" s="354"/>
      <c r="G25" s="131" t="str">
        <f>G5</f>
        <v>2024 /2023</v>
      </c>
      <c r="I25" s="355" t="str">
        <f>C5</f>
        <v>fev</v>
      </c>
      <c r="J25" s="353"/>
      <c r="K25" s="343" t="str">
        <f>C5</f>
        <v>fev</v>
      </c>
      <c r="L25" s="344"/>
      <c r="M25" s="131" t="str">
        <f>G5</f>
        <v>2024 /2023</v>
      </c>
      <c r="O25" s="355" t="str">
        <f>C5</f>
        <v>fev</v>
      </c>
      <c r="P25" s="353"/>
      <c r="Q25" s="131" t="str">
        <f>G5</f>
        <v>2024 /2023</v>
      </c>
    </row>
    <row r="26" spans="1:17" ht="19.5" customHeight="1" x14ac:dyDescent="0.25">
      <c r="A26" s="348"/>
      <c r="B26" s="323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42271.229999999989</v>
      </c>
      <c r="D27" s="210">
        <f>D28+D29</f>
        <v>49151.199999999997</v>
      </c>
      <c r="E27" s="216">
        <f t="shared" ref="E27:E40" si="9">C27/$C$40</f>
        <v>0.41316835881244768</v>
      </c>
      <c r="F27" s="217">
        <f t="shared" ref="F27:F40" si="10">D27/$D$40</f>
        <v>0.43705335948890817</v>
      </c>
      <c r="G27" s="53">
        <f t="shared" ref="G27:G40" si="11">(D27-C27)/C27</f>
        <v>0.16275774326888548</v>
      </c>
      <c r="I27" s="78">
        <f>I28+I29</f>
        <v>11255.614999999998</v>
      </c>
      <c r="J27" s="210">
        <f>J28+J29</f>
        <v>12740.938000000002</v>
      </c>
      <c r="K27" s="216">
        <f t="shared" ref="K27:K39" si="12">I27/$I$40</f>
        <v>0.39842258762375549</v>
      </c>
      <c r="L27" s="217">
        <f t="shared" ref="L27:L39" si="13">J27/$J$40</f>
        <v>0.39406419705371792</v>
      </c>
      <c r="M27" s="53">
        <f t="shared" ref="M27:M40" si="14">(J27-I27)/I27</f>
        <v>0.13196284698792596</v>
      </c>
      <c r="O27" s="63">
        <f t="shared" ref="O27:O40" si="15">(I27/C27)*10</f>
        <v>2.662712913724063</v>
      </c>
      <c r="P27" s="237">
        <f t="shared" ref="P27:P40" si="16">(J27/D27)*10</f>
        <v>2.5921926626409943</v>
      </c>
      <c r="Q27" s="53">
        <f t="shared" ref="Q27:Q40" si="17">(P27-O27)/O27</f>
        <v>-2.6484361389316757E-2</v>
      </c>
    </row>
    <row r="28" spans="1:17" ht="20.100000000000001" customHeight="1" x14ac:dyDescent="0.25">
      <c r="A28" s="8" t="s">
        <v>4</v>
      </c>
      <c r="C28" s="19">
        <v>18768.940000000002</v>
      </c>
      <c r="D28" s="140">
        <v>20767.97</v>
      </c>
      <c r="E28" s="214">
        <f t="shared" si="9"/>
        <v>0.18345177408959487</v>
      </c>
      <c r="F28" s="215">
        <f t="shared" si="10"/>
        <v>0.18466916490878882</v>
      </c>
      <c r="G28" s="52">
        <f t="shared" si="11"/>
        <v>0.10650734671217441</v>
      </c>
      <c r="I28" s="19">
        <v>5304.3489999999993</v>
      </c>
      <c r="J28" s="140">
        <v>6071.9670000000024</v>
      </c>
      <c r="K28" s="214">
        <f t="shared" si="12"/>
        <v>0.18776161535726657</v>
      </c>
      <c r="L28" s="215">
        <f t="shared" si="13"/>
        <v>0.18779973659644783</v>
      </c>
      <c r="M28" s="52">
        <f t="shared" si="14"/>
        <v>0.14471483682540556</v>
      </c>
      <c r="O28" s="27">
        <f t="shared" si="15"/>
        <v>2.8261313638383405</v>
      </c>
      <c r="P28" s="143">
        <f t="shared" si="16"/>
        <v>2.9237171471260801</v>
      </c>
      <c r="Q28" s="52">
        <f t="shared" si="17"/>
        <v>3.4529811507134765E-2</v>
      </c>
    </row>
    <row r="29" spans="1:17" ht="20.100000000000001" customHeight="1" x14ac:dyDescent="0.25">
      <c r="A29" s="8" t="s">
        <v>5</v>
      </c>
      <c r="C29" s="19">
        <v>23502.289999999986</v>
      </c>
      <c r="D29" s="140">
        <v>28383.23</v>
      </c>
      <c r="E29" s="214">
        <f t="shared" si="9"/>
        <v>0.22971658472285283</v>
      </c>
      <c r="F29" s="215">
        <f t="shared" si="10"/>
        <v>0.25238419458011935</v>
      </c>
      <c r="G29" s="52">
        <f t="shared" si="11"/>
        <v>0.20767933677952302</v>
      </c>
      <c r="I29" s="19">
        <v>5951.2659999999996</v>
      </c>
      <c r="J29" s="140">
        <v>6668.9709999999995</v>
      </c>
      <c r="K29" s="214">
        <f t="shared" si="12"/>
        <v>0.21066097226648897</v>
      </c>
      <c r="L29" s="215">
        <f t="shared" si="13"/>
        <v>0.20626446045727007</v>
      </c>
      <c r="M29" s="52">
        <f t="shared" si="14"/>
        <v>0.12059702927074675</v>
      </c>
      <c r="O29" s="27">
        <f t="shared" si="15"/>
        <v>2.5322068615441315</v>
      </c>
      <c r="P29" s="143">
        <f t="shared" si="16"/>
        <v>2.3496166574417359</v>
      </c>
      <c r="Q29" s="52">
        <f t="shared" si="17"/>
        <v>-7.2107143723263101E-2</v>
      </c>
    </row>
    <row r="30" spans="1:17" ht="20.100000000000001" customHeight="1" x14ac:dyDescent="0.25">
      <c r="A30" s="23" t="s">
        <v>38</v>
      </c>
      <c r="B30" s="15"/>
      <c r="C30" s="78">
        <f>C31+C32</f>
        <v>29251.950000000012</v>
      </c>
      <c r="D30" s="210">
        <f>D31+D32</f>
        <v>29162.209999999995</v>
      </c>
      <c r="E30" s="216">
        <f t="shared" si="9"/>
        <v>0.28591503425766857</v>
      </c>
      <c r="F30" s="217">
        <f t="shared" si="10"/>
        <v>0.25931089883097524</v>
      </c>
      <c r="G30" s="53">
        <f t="shared" si="11"/>
        <v>-3.0678296660570019E-3</v>
      </c>
      <c r="I30" s="78">
        <f>I31+I32</f>
        <v>3966.0789999999988</v>
      </c>
      <c r="J30" s="210">
        <f>J31+J32</f>
        <v>4196.4340000000002</v>
      </c>
      <c r="K30" s="216">
        <f t="shared" si="12"/>
        <v>0.14038997050807409</v>
      </c>
      <c r="L30" s="217">
        <f t="shared" si="13"/>
        <v>0.12979141682495601</v>
      </c>
      <c r="M30" s="53">
        <f t="shared" si="14"/>
        <v>5.8081293892532512E-2</v>
      </c>
      <c r="O30" s="63">
        <f t="shared" si="15"/>
        <v>1.3558340555074098</v>
      </c>
      <c r="P30" s="237">
        <f t="shared" si="16"/>
        <v>1.4389972502084036</v>
      </c>
      <c r="Q30" s="53">
        <f t="shared" si="17"/>
        <v>6.1337295934693663E-2</v>
      </c>
    </row>
    <row r="31" spans="1:17" ht="20.100000000000001" customHeight="1" x14ac:dyDescent="0.25">
      <c r="A31" s="8"/>
      <c r="B31" t="s">
        <v>6</v>
      </c>
      <c r="C31" s="31">
        <v>28472.670000000013</v>
      </c>
      <c r="D31" s="141">
        <v>28427.339999999997</v>
      </c>
      <c r="E31" s="214">
        <f t="shared" si="9"/>
        <v>0.27829817904301396</v>
      </c>
      <c r="F31" s="215">
        <f t="shared" si="10"/>
        <v>0.25277642149801871</v>
      </c>
      <c r="G31" s="52">
        <f t="shared" si="11"/>
        <v>-1.5920530108351721E-3</v>
      </c>
      <c r="I31" s="31">
        <v>3806.8939999999989</v>
      </c>
      <c r="J31" s="141">
        <v>4028.8970000000004</v>
      </c>
      <c r="K31" s="214">
        <f t="shared" si="12"/>
        <v>0.13475519181220652</v>
      </c>
      <c r="L31" s="215">
        <f t="shared" si="13"/>
        <v>0.12460966855949954</v>
      </c>
      <c r="M31" s="52">
        <f t="shared" si="14"/>
        <v>5.8316044523436056E-2</v>
      </c>
      <c r="O31" s="27">
        <f t="shared" si="15"/>
        <v>1.3370344263463865</v>
      </c>
      <c r="P31" s="143">
        <f t="shared" si="16"/>
        <v>1.4172613406671186</v>
      </c>
      <c r="Q31" s="52">
        <f t="shared" si="17"/>
        <v>6.0003626488483328E-2</v>
      </c>
    </row>
    <row r="32" spans="1:17" ht="20.100000000000001" customHeight="1" x14ac:dyDescent="0.25">
      <c r="A32" s="8"/>
      <c r="B32" t="s">
        <v>39</v>
      </c>
      <c r="C32" s="31">
        <v>779.28</v>
      </c>
      <c r="D32" s="141">
        <v>734.87000000000012</v>
      </c>
      <c r="E32" s="218">
        <f t="shared" si="9"/>
        <v>7.616855214654608E-3</v>
      </c>
      <c r="F32" s="219">
        <f t="shared" si="10"/>
        <v>6.5344773329565507E-3</v>
      </c>
      <c r="G32" s="52">
        <f t="shared" si="11"/>
        <v>-5.6988502207165406E-2</v>
      </c>
      <c r="I32" s="31">
        <v>159.185</v>
      </c>
      <c r="J32" s="141">
        <v>167.53700000000006</v>
      </c>
      <c r="K32" s="218">
        <f t="shared" si="12"/>
        <v>5.6347786958675762E-3</v>
      </c>
      <c r="L32" s="219">
        <f t="shared" si="13"/>
        <v>5.1817482654564952E-3</v>
      </c>
      <c r="M32" s="52">
        <f t="shared" si="14"/>
        <v>5.2467255080567016E-2</v>
      </c>
      <c r="O32" s="27">
        <f t="shared" si="15"/>
        <v>2.0427189200287446</v>
      </c>
      <c r="P32" s="143">
        <f t="shared" si="16"/>
        <v>2.2798181991372628</v>
      </c>
      <c r="Q32" s="52">
        <f t="shared" si="17"/>
        <v>0.1160704376817452</v>
      </c>
    </row>
    <row r="33" spans="1:17" ht="20.100000000000001" customHeight="1" x14ac:dyDescent="0.25">
      <c r="A33" s="23" t="s">
        <v>130</v>
      </c>
      <c r="B33" s="15"/>
      <c r="C33" s="78">
        <f>SUM(C34:C36)</f>
        <v>28773.67</v>
      </c>
      <c r="D33" s="210">
        <f>SUM(D34:D36)</f>
        <v>33000.829999999994</v>
      </c>
      <c r="E33" s="216">
        <f t="shared" si="9"/>
        <v>0.28124021966976037</v>
      </c>
      <c r="F33" s="217">
        <f t="shared" si="10"/>
        <v>0.29344397730721411</v>
      </c>
      <c r="G33" s="53">
        <f t="shared" si="11"/>
        <v>0.14691069995589706</v>
      </c>
      <c r="I33" s="78">
        <f>SUM(I34:I36)</f>
        <v>12392.179000000002</v>
      </c>
      <c r="J33" s="210">
        <f>SUM(J34:J36)</f>
        <v>15073.593999999997</v>
      </c>
      <c r="K33" s="216">
        <f t="shared" si="12"/>
        <v>0.43865430929156379</v>
      </c>
      <c r="L33" s="217">
        <f t="shared" si="13"/>
        <v>0.46621086424906377</v>
      </c>
      <c r="M33" s="53">
        <f t="shared" si="14"/>
        <v>0.21637962137247976</v>
      </c>
      <c r="O33" s="63">
        <f t="shared" si="15"/>
        <v>4.3067773419240583</v>
      </c>
      <c r="P33" s="237">
        <f t="shared" si="16"/>
        <v>4.567640874487096</v>
      </c>
      <c r="Q33" s="53">
        <f t="shared" si="17"/>
        <v>6.0570471109262551E-2</v>
      </c>
    </row>
    <row r="34" spans="1:17" ht="20.100000000000001" customHeight="1" x14ac:dyDescent="0.25">
      <c r="A34" s="8"/>
      <c r="B34" s="3" t="s">
        <v>7</v>
      </c>
      <c r="C34" s="31">
        <v>26454.09</v>
      </c>
      <c r="D34" s="141">
        <v>30324.429999999997</v>
      </c>
      <c r="E34" s="214">
        <f t="shared" si="9"/>
        <v>0.25856813130767159</v>
      </c>
      <c r="F34" s="215">
        <f t="shared" si="10"/>
        <v>0.2696453800942038</v>
      </c>
      <c r="G34" s="52">
        <f t="shared" si="11"/>
        <v>0.14630403087008462</v>
      </c>
      <c r="I34" s="31">
        <v>11695.528</v>
      </c>
      <c r="J34" s="141">
        <v>14206.016999999998</v>
      </c>
      <c r="K34" s="214">
        <f t="shared" si="12"/>
        <v>0.41399448447606702</v>
      </c>
      <c r="L34" s="215">
        <f t="shared" si="13"/>
        <v>0.4393775938974403</v>
      </c>
      <c r="M34" s="52">
        <f t="shared" si="14"/>
        <v>0.21465375483689131</v>
      </c>
      <c r="O34" s="27">
        <f t="shared" si="15"/>
        <v>4.4210660808971323</v>
      </c>
      <c r="P34" s="143">
        <f t="shared" si="16"/>
        <v>4.6846773377108821</v>
      </c>
      <c r="Q34" s="52">
        <f t="shared" si="17"/>
        <v>5.9626174318628891E-2</v>
      </c>
    </row>
    <row r="35" spans="1:17" ht="20.100000000000001" customHeight="1" x14ac:dyDescent="0.25">
      <c r="A35" s="8"/>
      <c r="B35" s="3" t="s">
        <v>8</v>
      </c>
      <c r="C35" s="31">
        <v>975.15999999999985</v>
      </c>
      <c r="D35" s="141">
        <v>1419.37</v>
      </c>
      <c r="E35" s="214">
        <f t="shared" si="9"/>
        <v>9.5314296929506562E-3</v>
      </c>
      <c r="F35" s="215">
        <f t="shared" si="10"/>
        <v>1.2621063714777494E-2</v>
      </c>
      <c r="G35" s="52">
        <f t="shared" si="11"/>
        <v>0.45552524713893117</v>
      </c>
      <c r="I35" s="31">
        <v>464.97800000000007</v>
      </c>
      <c r="J35" s="141">
        <v>654.08600000000013</v>
      </c>
      <c r="K35" s="214">
        <f t="shared" si="12"/>
        <v>1.6459139544851051E-2</v>
      </c>
      <c r="L35" s="215">
        <f t="shared" si="13"/>
        <v>2.023021180968608E-2</v>
      </c>
      <c r="M35" s="52">
        <f t="shared" si="14"/>
        <v>0.40670311283544608</v>
      </c>
      <c r="O35" s="27">
        <f t="shared" si="15"/>
        <v>4.7682226506419472</v>
      </c>
      <c r="P35" s="143">
        <f t="shared" si="16"/>
        <v>4.6082839569668241</v>
      </c>
      <c r="Q35" s="52">
        <f t="shared" si="17"/>
        <v>-3.3542622774460927E-2</v>
      </c>
    </row>
    <row r="36" spans="1:17" ht="20.100000000000001" customHeight="1" x14ac:dyDescent="0.25">
      <c r="A36" s="32"/>
      <c r="B36" s="33" t="s">
        <v>9</v>
      </c>
      <c r="C36" s="211">
        <v>1344.4199999999998</v>
      </c>
      <c r="D36" s="212">
        <v>1257.03</v>
      </c>
      <c r="E36" s="218">
        <f t="shared" si="9"/>
        <v>1.3140658669138111E-2</v>
      </c>
      <c r="F36" s="219">
        <f t="shared" si="10"/>
        <v>1.1177533498232846E-2</v>
      </c>
      <c r="G36" s="52">
        <f t="shared" si="11"/>
        <v>-6.5002008300977285E-2</v>
      </c>
      <c r="I36" s="211">
        <v>231.67299999999997</v>
      </c>
      <c r="J36" s="212">
        <v>213.49099999999996</v>
      </c>
      <c r="K36" s="218">
        <f t="shared" si="12"/>
        <v>8.2006852706456562E-3</v>
      </c>
      <c r="L36" s="219">
        <f t="shared" si="13"/>
        <v>6.6030585419374352E-3</v>
      </c>
      <c r="M36" s="52">
        <f t="shared" si="14"/>
        <v>-7.8481307705257061E-2</v>
      </c>
      <c r="O36" s="27">
        <f t="shared" si="15"/>
        <v>1.7232189345591409</v>
      </c>
      <c r="P36" s="143">
        <f t="shared" si="16"/>
        <v>1.6983763315115785</v>
      </c>
      <c r="Q36" s="52">
        <f t="shared" si="17"/>
        <v>-1.4416393964425629E-2</v>
      </c>
    </row>
    <row r="37" spans="1:17" ht="20.100000000000001" customHeight="1" x14ac:dyDescent="0.25">
      <c r="A37" s="8" t="s">
        <v>131</v>
      </c>
      <c r="B37" s="3"/>
      <c r="C37" s="19">
        <v>252.70999999999998</v>
      </c>
      <c r="D37" s="140">
        <v>240.72</v>
      </c>
      <c r="E37" s="214">
        <f t="shared" si="9"/>
        <v>2.470043477691415E-3</v>
      </c>
      <c r="F37" s="215">
        <f t="shared" si="10"/>
        <v>2.1404865943490696E-3</v>
      </c>
      <c r="G37" s="54">
        <f t="shared" si="11"/>
        <v>-4.7445688734122041E-2</v>
      </c>
      <c r="I37" s="19">
        <v>57.975000000000001</v>
      </c>
      <c r="J37" s="140">
        <v>57.321999999999996</v>
      </c>
      <c r="K37" s="214">
        <f t="shared" si="12"/>
        <v>2.0521801356467176E-3</v>
      </c>
      <c r="L37" s="215">
        <f t="shared" si="13"/>
        <v>1.7729109036958828E-3</v>
      </c>
      <c r="M37" s="54">
        <f t="shared" si="14"/>
        <v>-1.1263475636050121E-2</v>
      </c>
      <c r="O37" s="238">
        <f t="shared" si="15"/>
        <v>2.2941316133117016</v>
      </c>
      <c r="P37" s="239">
        <f t="shared" si="16"/>
        <v>2.3812728481222996</v>
      </c>
      <c r="Q37" s="54">
        <f t="shared" si="17"/>
        <v>3.7984409571343192E-2</v>
      </c>
    </row>
    <row r="38" spans="1:17" ht="20.100000000000001" customHeight="1" x14ac:dyDescent="0.25">
      <c r="A38" s="8" t="s">
        <v>10</v>
      </c>
      <c r="C38" s="19">
        <v>672.34</v>
      </c>
      <c r="D38" s="140">
        <v>278.5499999999999</v>
      </c>
      <c r="E38" s="214">
        <f t="shared" si="9"/>
        <v>6.5715999833447277E-3</v>
      </c>
      <c r="F38" s="215">
        <f t="shared" si="10"/>
        <v>2.4768716386504362E-3</v>
      </c>
      <c r="G38" s="52">
        <f t="shared" si="11"/>
        <v>-0.58570068715233381</v>
      </c>
      <c r="I38" s="19">
        <v>299.93099999999998</v>
      </c>
      <c r="J38" s="140">
        <v>103.98800000000003</v>
      </c>
      <c r="K38" s="214">
        <f t="shared" si="12"/>
        <v>1.0616859685461935E-2</v>
      </c>
      <c r="L38" s="215">
        <f t="shared" si="13"/>
        <v>3.2162426128454612E-3</v>
      </c>
      <c r="M38" s="52">
        <f t="shared" si="14"/>
        <v>-0.65329359085923089</v>
      </c>
      <c r="O38" s="27">
        <f t="shared" si="15"/>
        <v>4.4610018740518189</v>
      </c>
      <c r="P38" s="143">
        <f t="shared" si="16"/>
        <v>3.7331897325435315</v>
      </c>
      <c r="Q38" s="52">
        <f t="shared" si="17"/>
        <v>-0.16314992955769225</v>
      </c>
    </row>
    <row r="39" spans="1:17" ht="20.100000000000001" customHeight="1" thickBot="1" x14ac:dyDescent="0.3">
      <c r="A39" s="8" t="s">
        <v>11</v>
      </c>
      <c r="B39" s="10"/>
      <c r="C39" s="21">
        <v>1088.0400000000002</v>
      </c>
      <c r="D39" s="142">
        <v>626.9</v>
      </c>
      <c r="E39" s="220">
        <f t="shared" si="9"/>
        <v>1.0634743799087364E-2</v>
      </c>
      <c r="F39" s="221">
        <f t="shared" si="10"/>
        <v>5.5744061399029222E-3</v>
      </c>
      <c r="G39" s="55">
        <f t="shared" si="11"/>
        <v>-0.42382632991434149</v>
      </c>
      <c r="I39" s="21">
        <v>278.66499999999996</v>
      </c>
      <c r="J39" s="142">
        <v>159.86199999999999</v>
      </c>
      <c r="K39" s="220">
        <f t="shared" si="12"/>
        <v>9.8640927554979295E-3</v>
      </c>
      <c r="L39" s="221">
        <f t="shared" si="13"/>
        <v>4.9443683557208618E-3</v>
      </c>
      <c r="M39" s="55">
        <f t="shared" si="14"/>
        <v>-0.42632910483914371</v>
      </c>
      <c r="O39" s="240">
        <f t="shared" si="15"/>
        <v>2.5611650306974001</v>
      </c>
      <c r="P39" s="241">
        <f t="shared" si="16"/>
        <v>2.5500398787685437</v>
      </c>
      <c r="Q39" s="55">
        <f t="shared" si="17"/>
        <v>-4.3437856582896886E-3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102309.93999999999</v>
      </c>
      <c r="D40" s="226">
        <f>D28+D29+D30+D33+D37+D38+D39</f>
        <v>112460.40999999999</v>
      </c>
      <c r="E40" s="222">
        <f t="shared" si="9"/>
        <v>1</v>
      </c>
      <c r="F40" s="223">
        <f t="shared" si="10"/>
        <v>1</v>
      </c>
      <c r="G40" s="55">
        <f t="shared" si="11"/>
        <v>9.9212940599906541E-2</v>
      </c>
      <c r="H40" s="1"/>
      <c r="I40" s="213">
        <f>I28+I29+I30+I33+I37+I38+I39</f>
        <v>28250.444</v>
      </c>
      <c r="J40" s="226">
        <f>J28+J29+J30+J33+J37+J38+J39</f>
        <v>32332.138000000003</v>
      </c>
      <c r="K40" s="222">
        <f>K28+K29+K30+K33+K37+K38+K39</f>
        <v>0.99999999999999989</v>
      </c>
      <c r="L40" s="223">
        <f>L28+L29+L30+L33+L37+L38+L39</f>
        <v>0.99999999999999989</v>
      </c>
      <c r="M40" s="55">
        <f t="shared" si="14"/>
        <v>0.14448247255866148</v>
      </c>
      <c r="N40" s="1"/>
      <c r="O40" s="24">
        <f t="shared" si="15"/>
        <v>2.7612609292899597</v>
      </c>
      <c r="P40" s="242">
        <f t="shared" si="16"/>
        <v>2.8749795594734189</v>
      </c>
      <c r="Q40" s="55">
        <f t="shared" si="17"/>
        <v>4.1183587171061443E-2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34" t="s">
        <v>15</v>
      </c>
      <c r="B44" s="322"/>
      <c r="C44" s="349" t="s">
        <v>1</v>
      </c>
      <c r="D44" s="350"/>
      <c r="E44" s="347" t="s">
        <v>105</v>
      </c>
      <c r="F44" s="347"/>
      <c r="G44" s="130" t="s">
        <v>0</v>
      </c>
      <c r="I44" s="351">
        <v>1000</v>
      </c>
      <c r="J44" s="350"/>
      <c r="K44" s="347" t="s">
        <v>105</v>
      </c>
      <c r="L44" s="347"/>
      <c r="M44" s="130" t="s">
        <v>0</v>
      </c>
      <c r="O44" s="357" t="s">
        <v>22</v>
      </c>
      <c r="P44" s="347"/>
      <c r="Q44" s="130" t="s">
        <v>0</v>
      </c>
    </row>
    <row r="45" spans="1:17" ht="15" customHeight="1" x14ac:dyDescent="0.25">
      <c r="A45" s="348"/>
      <c r="B45" s="323"/>
      <c r="C45" s="352" t="str">
        <f>C5</f>
        <v>fev</v>
      </c>
      <c r="D45" s="353"/>
      <c r="E45" s="354" t="str">
        <f>C25</f>
        <v>fev</v>
      </c>
      <c r="F45" s="354"/>
      <c r="G45" s="131" t="str">
        <f>G25</f>
        <v>2024 /2023</v>
      </c>
      <c r="I45" s="355" t="str">
        <f>C5</f>
        <v>fev</v>
      </c>
      <c r="J45" s="353"/>
      <c r="K45" s="343" t="str">
        <f>C25</f>
        <v>fev</v>
      </c>
      <c r="L45" s="344"/>
      <c r="M45" s="131" t="str">
        <f>G45</f>
        <v>2024 /2023</v>
      </c>
      <c r="O45" s="355" t="str">
        <f>C5</f>
        <v>fev</v>
      </c>
      <c r="P45" s="353"/>
      <c r="Q45" s="131" t="str">
        <f>Q25</f>
        <v>2024 /2023</v>
      </c>
    </row>
    <row r="46" spans="1:17" ht="15.75" customHeight="1" x14ac:dyDescent="0.25">
      <c r="A46" s="348"/>
      <c r="B46" s="323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66269.590000000026</v>
      </c>
      <c r="D47" s="210">
        <f>D48+D49</f>
        <v>72134.01999999999</v>
      </c>
      <c r="E47" s="216">
        <f t="shared" ref="E47:E59" si="18">C47/$C$60</f>
        <v>0.52165429747168102</v>
      </c>
      <c r="F47" s="217">
        <f t="shared" ref="F47:F59" si="19">D47/$D$60</f>
        <v>0.51509741139593612</v>
      </c>
      <c r="G47" s="53">
        <f t="shared" ref="G47:G60" si="20">(D47-C47)/C47</f>
        <v>8.8493530743135151E-2</v>
      </c>
      <c r="H47"/>
      <c r="I47" s="78">
        <f>I48+I49</f>
        <v>22073.543999999994</v>
      </c>
      <c r="J47" s="210">
        <f>J48+J49</f>
        <v>23119.985000000001</v>
      </c>
      <c r="K47" s="216">
        <f t="shared" ref="K47:K59" si="21">I47/$I$60</f>
        <v>0.58526417849923962</v>
      </c>
      <c r="L47" s="217">
        <f t="shared" ref="L47:L59" si="22">J47/$J$60</f>
        <v>0.60033708741599179</v>
      </c>
      <c r="M47" s="53">
        <f t="shared" ref="M47:M60" si="23">(J47-I47)/I47</f>
        <v>4.7407022633067279E-2</v>
      </c>
      <c r="N47"/>
      <c r="O47" s="63">
        <f t="shared" ref="O47:O60" si="24">(I47/C47)*10</f>
        <v>3.3308707659123868</v>
      </c>
      <c r="P47" s="237">
        <f t="shared" ref="P47:P60" si="25">(J47/D47)*10</f>
        <v>3.2051430101913079</v>
      </c>
      <c r="Q47" s="53">
        <f t="shared" ref="Q47:Q60" si="26">(P47-O47)/O47</f>
        <v>-3.7746212494269446E-2</v>
      </c>
    </row>
    <row r="48" spans="1:17" ht="20.100000000000001" customHeight="1" x14ac:dyDescent="0.25">
      <c r="A48" s="8" t="s">
        <v>4</v>
      </c>
      <c r="C48" s="19">
        <v>32239.370000000017</v>
      </c>
      <c r="D48" s="140">
        <v>37073.01999999999</v>
      </c>
      <c r="E48" s="214">
        <f t="shared" si="18"/>
        <v>0.25377863222451796</v>
      </c>
      <c r="F48" s="215">
        <f t="shared" si="19"/>
        <v>0.2647324609751372</v>
      </c>
      <c r="G48" s="52">
        <f t="shared" si="20"/>
        <v>0.14993003895547494</v>
      </c>
      <c r="I48" s="19">
        <v>13268.681000000002</v>
      </c>
      <c r="J48" s="140">
        <v>13486.932999999997</v>
      </c>
      <c r="K48" s="214">
        <f t="shared" si="21"/>
        <v>0.35180955469740033</v>
      </c>
      <c r="L48" s="215">
        <f t="shared" si="22"/>
        <v>0.35020377718214879</v>
      </c>
      <c r="M48" s="52">
        <f t="shared" si="23"/>
        <v>1.6448658310497848E-2</v>
      </c>
      <c r="O48" s="27">
        <f t="shared" si="24"/>
        <v>4.1156762678675154</v>
      </c>
      <c r="P48" s="143">
        <f t="shared" si="25"/>
        <v>3.6379375081932901</v>
      </c>
      <c r="Q48" s="52">
        <f t="shared" si="26"/>
        <v>-0.11607782745307116</v>
      </c>
    </row>
    <row r="49" spans="1:17" ht="20.100000000000001" customHeight="1" x14ac:dyDescent="0.25">
      <c r="A49" s="8" t="s">
        <v>5</v>
      </c>
      <c r="C49" s="19">
        <v>34030.22</v>
      </c>
      <c r="D49" s="140">
        <v>35060.999999999993</v>
      </c>
      <c r="E49" s="214">
        <f t="shared" si="18"/>
        <v>0.26787566524716305</v>
      </c>
      <c r="F49" s="215">
        <f t="shared" si="19"/>
        <v>0.25036495042079893</v>
      </c>
      <c r="G49" s="52">
        <f t="shared" si="20"/>
        <v>3.0290136237731979E-2</v>
      </c>
      <c r="I49" s="19">
        <v>8804.8629999999939</v>
      </c>
      <c r="J49" s="140">
        <v>9633.0520000000015</v>
      </c>
      <c r="K49" s="214">
        <f t="shared" si="21"/>
        <v>0.23345462380183937</v>
      </c>
      <c r="L49" s="215">
        <f t="shared" si="22"/>
        <v>0.25013331023384294</v>
      </c>
      <c r="M49" s="52">
        <f t="shared" si="23"/>
        <v>9.4060407299921434E-2</v>
      </c>
      <c r="O49" s="27">
        <f t="shared" si="24"/>
        <v>2.5873658765650043</v>
      </c>
      <c r="P49" s="143">
        <f t="shared" si="25"/>
        <v>2.7475120504264003</v>
      </c>
      <c r="Q49" s="52">
        <f t="shared" si="26"/>
        <v>6.189544946538704E-2</v>
      </c>
    </row>
    <row r="50" spans="1:17" ht="20.100000000000001" customHeight="1" x14ac:dyDescent="0.25">
      <c r="A50" s="23" t="s">
        <v>38</v>
      </c>
      <c r="B50" s="15"/>
      <c r="C50" s="78">
        <f>C51+C52</f>
        <v>48676.829999999994</v>
      </c>
      <c r="D50" s="210">
        <f>D51+D52</f>
        <v>57227.099999999969</v>
      </c>
      <c r="E50" s="216">
        <f t="shared" si="18"/>
        <v>0.38316937764061065</v>
      </c>
      <c r="F50" s="217">
        <f t="shared" si="19"/>
        <v>0.40864949813827606</v>
      </c>
      <c r="G50" s="53">
        <f t="shared" si="20"/>
        <v>0.17565379668314424</v>
      </c>
      <c r="I50" s="78">
        <f>I51+I52</f>
        <v>6818.6670000000022</v>
      </c>
      <c r="J50" s="210">
        <f>J51+J52</f>
        <v>7251.1279999999979</v>
      </c>
      <c r="K50" s="216">
        <f t="shared" si="21"/>
        <v>0.18079206221777877</v>
      </c>
      <c r="L50" s="217">
        <f t="shared" si="22"/>
        <v>0.18828390520151911</v>
      </c>
      <c r="M50" s="53">
        <f t="shared" si="23"/>
        <v>6.3423100145526323E-2</v>
      </c>
      <c r="O50" s="63">
        <f t="shared" si="24"/>
        <v>1.4008034212581228</v>
      </c>
      <c r="P50" s="237">
        <f t="shared" si="25"/>
        <v>1.2670794081824874</v>
      </c>
      <c r="Q50" s="53">
        <f t="shared" si="26"/>
        <v>-9.5462368985030049E-2</v>
      </c>
    </row>
    <row r="51" spans="1:17" ht="20.100000000000001" customHeight="1" x14ac:dyDescent="0.25">
      <c r="A51" s="8"/>
      <c r="B51" t="s">
        <v>6</v>
      </c>
      <c r="C51" s="31">
        <v>47194.469999999994</v>
      </c>
      <c r="D51" s="141">
        <v>56593.539999999972</v>
      </c>
      <c r="E51" s="214">
        <f t="shared" si="18"/>
        <v>0.37150068519208157</v>
      </c>
      <c r="F51" s="215">
        <f t="shared" si="19"/>
        <v>0.40412534828548802</v>
      </c>
      <c r="G51" s="52">
        <f t="shared" si="20"/>
        <v>0.19915617232273145</v>
      </c>
      <c r="I51" s="31">
        <v>6437.9900000000025</v>
      </c>
      <c r="J51" s="141">
        <v>7105.0139999999983</v>
      </c>
      <c r="K51" s="214">
        <f t="shared" si="21"/>
        <v>0.17069868474841748</v>
      </c>
      <c r="L51" s="215">
        <f t="shared" si="22"/>
        <v>0.1844898865985356</v>
      </c>
      <c r="M51" s="52">
        <f t="shared" si="23"/>
        <v>0.10360749240057775</v>
      </c>
      <c r="O51" s="27">
        <f t="shared" si="24"/>
        <v>1.364140756321663</v>
      </c>
      <c r="P51" s="143">
        <f t="shared" si="25"/>
        <v>1.2554461162881845</v>
      </c>
      <c r="Q51" s="52">
        <f t="shared" si="26"/>
        <v>-7.9679930043706146E-2</v>
      </c>
    </row>
    <row r="52" spans="1:17" ht="20.100000000000001" customHeight="1" x14ac:dyDescent="0.25">
      <c r="A52" s="8"/>
      <c r="B52" t="s">
        <v>39</v>
      </c>
      <c r="C52" s="31">
        <v>1482.3599999999994</v>
      </c>
      <c r="D52" s="141">
        <v>633.55999999999995</v>
      </c>
      <c r="E52" s="218">
        <f t="shared" si="18"/>
        <v>1.1668692448529114E-2</v>
      </c>
      <c r="F52" s="219">
        <f t="shared" si="19"/>
        <v>4.5241498527880371E-3</v>
      </c>
      <c r="G52" s="52">
        <f t="shared" si="20"/>
        <v>-0.57260044793437481</v>
      </c>
      <c r="I52" s="31">
        <v>380.67699999999996</v>
      </c>
      <c r="J52" s="141">
        <v>146.114</v>
      </c>
      <c r="K52" s="218">
        <f t="shared" si="21"/>
        <v>1.009337746936129E-2</v>
      </c>
      <c r="L52" s="219">
        <f t="shared" si="22"/>
        <v>3.7940186029835322E-3</v>
      </c>
      <c r="M52" s="52">
        <f t="shared" si="23"/>
        <v>-0.6161732912679253</v>
      </c>
      <c r="O52" s="27">
        <f t="shared" si="24"/>
        <v>2.5680468981893743</v>
      </c>
      <c r="P52" s="143">
        <f t="shared" si="25"/>
        <v>2.3062377675358294</v>
      </c>
      <c r="Q52" s="52">
        <f t="shared" si="26"/>
        <v>-0.1019487342065816</v>
      </c>
    </row>
    <row r="53" spans="1:17" ht="20.100000000000001" customHeight="1" x14ac:dyDescent="0.25">
      <c r="A53" s="23" t="s">
        <v>130</v>
      </c>
      <c r="B53" s="15"/>
      <c r="C53" s="78">
        <f>SUM(C54:C56)</f>
        <v>9623.630000000001</v>
      </c>
      <c r="D53" s="210">
        <f>SUM(D54:D56)</f>
        <v>9104.8200000000033</v>
      </c>
      <c r="E53" s="216">
        <f t="shared" si="18"/>
        <v>7.5754323314470379E-2</v>
      </c>
      <c r="F53" s="217">
        <f t="shared" si="19"/>
        <v>6.5016052248660888E-2</v>
      </c>
      <c r="G53" s="53">
        <f t="shared" si="20"/>
        <v>-5.3910011087292174E-2</v>
      </c>
      <c r="I53" s="78">
        <f>SUM(I54:I56)</f>
        <v>7908.5070000000014</v>
      </c>
      <c r="J53" s="210">
        <f>SUM(J54:J56)</f>
        <v>7497.8939999999984</v>
      </c>
      <c r="K53" s="216">
        <f t="shared" si="21"/>
        <v>0.20968838771474524</v>
      </c>
      <c r="L53" s="217">
        <f t="shared" si="22"/>
        <v>0.1946914691213614</v>
      </c>
      <c r="M53" s="53">
        <f t="shared" si="23"/>
        <v>-5.1920419366133577E-2</v>
      </c>
      <c r="O53" s="63">
        <f t="shared" si="24"/>
        <v>8.2178003518422891</v>
      </c>
      <c r="P53" s="237">
        <f t="shared" si="25"/>
        <v>8.235082077405151</v>
      </c>
      <c r="Q53" s="53">
        <f t="shared" si="26"/>
        <v>2.1029624501631545E-3</v>
      </c>
    </row>
    <row r="54" spans="1:17" ht="20.100000000000001" customHeight="1" x14ac:dyDescent="0.25">
      <c r="A54" s="8"/>
      <c r="B54" s="3" t="s">
        <v>7</v>
      </c>
      <c r="C54" s="31">
        <v>8799.6500000000015</v>
      </c>
      <c r="D54" s="141">
        <v>7759.9400000000023</v>
      </c>
      <c r="E54" s="214">
        <f t="shared" si="18"/>
        <v>6.9268200372850919E-2</v>
      </c>
      <c r="F54" s="215">
        <f t="shared" si="19"/>
        <v>5.5412480915215633E-2</v>
      </c>
      <c r="G54" s="52">
        <f t="shared" si="20"/>
        <v>-0.11815356292579807</v>
      </c>
      <c r="I54" s="31">
        <v>7237.072000000001</v>
      </c>
      <c r="J54" s="141">
        <v>6509.3489999999983</v>
      </c>
      <c r="K54" s="214">
        <f t="shared" si="21"/>
        <v>0.19188577053235542</v>
      </c>
      <c r="L54" s="215">
        <f t="shared" si="22"/>
        <v>0.16902275756814711</v>
      </c>
      <c r="M54" s="52">
        <f t="shared" si="23"/>
        <v>-0.10055489291802024</v>
      </c>
      <c r="O54" s="27">
        <f t="shared" si="24"/>
        <v>8.2242725562948529</v>
      </c>
      <c r="P54" s="143">
        <f t="shared" si="25"/>
        <v>8.3884011989783378</v>
      </c>
      <c r="Q54" s="52">
        <f t="shared" si="26"/>
        <v>1.9956615197274923E-2</v>
      </c>
    </row>
    <row r="55" spans="1:17" ht="20.100000000000001" customHeight="1" x14ac:dyDescent="0.25">
      <c r="A55" s="8"/>
      <c r="B55" s="3" t="s">
        <v>8</v>
      </c>
      <c r="C55" s="31">
        <v>648.31000000000006</v>
      </c>
      <c r="D55" s="141">
        <v>1113.18</v>
      </c>
      <c r="E55" s="214">
        <f t="shared" si="18"/>
        <v>5.1033014930960859E-3</v>
      </c>
      <c r="F55" s="215">
        <f t="shared" si="19"/>
        <v>7.9490389751982263E-3</v>
      </c>
      <c r="G55" s="52">
        <f t="shared" si="20"/>
        <v>0.71704894263546759</v>
      </c>
      <c r="I55" s="31">
        <v>581.98699999999997</v>
      </c>
      <c r="J55" s="141">
        <v>861.97799999999995</v>
      </c>
      <c r="K55" s="214">
        <f t="shared" si="21"/>
        <v>1.543096765305277E-2</v>
      </c>
      <c r="L55" s="215">
        <f t="shared" si="22"/>
        <v>2.2382253359449052E-2</v>
      </c>
      <c r="M55" s="52">
        <f t="shared" si="23"/>
        <v>0.48109493854673729</v>
      </c>
      <c r="O55" s="27">
        <f t="shared" si="24"/>
        <v>8.9769863182736636</v>
      </c>
      <c r="P55" s="143">
        <f t="shared" si="25"/>
        <v>7.7433838193284101</v>
      </c>
      <c r="Q55" s="52">
        <f t="shared" si="26"/>
        <v>-0.13741833341486964</v>
      </c>
    </row>
    <row r="56" spans="1:17" ht="20.100000000000001" customHeight="1" x14ac:dyDescent="0.25">
      <c r="A56" s="32"/>
      <c r="B56" s="33" t="s">
        <v>9</v>
      </c>
      <c r="C56" s="211">
        <v>175.67000000000002</v>
      </c>
      <c r="D56" s="212">
        <v>231.7</v>
      </c>
      <c r="E56" s="218">
        <f t="shared" si="18"/>
        <v>1.3828214485233753E-3</v>
      </c>
      <c r="F56" s="219">
        <f t="shared" si="19"/>
        <v>1.6545323582470299E-3</v>
      </c>
      <c r="G56" s="52">
        <f t="shared" si="20"/>
        <v>0.31895030454830059</v>
      </c>
      <c r="I56" s="211">
        <v>89.448000000000008</v>
      </c>
      <c r="J56" s="212">
        <v>126.56699999999999</v>
      </c>
      <c r="K56" s="218">
        <f t="shared" si="21"/>
        <v>2.3716495293370204E-3</v>
      </c>
      <c r="L56" s="219">
        <f t="shared" si="22"/>
        <v>3.2864581937652564E-3</v>
      </c>
      <c r="M56" s="52">
        <f t="shared" si="23"/>
        <v>0.41497853501475696</v>
      </c>
      <c r="O56" s="27">
        <f t="shared" si="24"/>
        <v>5.091819889565663</v>
      </c>
      <c r="P56" s="143">
        <f t="shared" si="25"/>
        <v>5.4625377643504534</v>
      </c>
      <c r="Q56" s="52">
        <f t="shared" si="26"/>
        <v>7.2806556953139381E-2</v>
      </c>
    </row>
    <row r="57" spans="1:17" ht="20.100000000000001" customHeight="1" x14ac:dyDescent="0.25">
      <c r="A57" s="8" t="s">
        <v>131</v>
      </c>
      <c r="B57" s="3"/>
      <c r="C57" s="19">
        <v>78.44</v>
      </c>
      <c r="D57" s="140">
        <v>133.08999999999997</v>
      </c>
      <c r="E57" s="214">
        <f t="shared" si="18"/>
        <v>6.1745610760046419E-4</v>
      </c>
      <c r="F57" s="215">
        <f t="shared" si="19"/>
        <v>9.5037424065212424E-4</v>
      </c>
      <c r="G57" s="54">
        <f t="shared" si="20"/>
        <v>0.69671086180520114</v>
      </c>
      <c r="I57" s="19">
        <v>109.926</v>
      </c>
      <c r="J57" s="140">
        <v>141.79300000000001</v>
      </c>
      <c r="K57" s="214">
        <f t="shared" si="21"/>
        <v>2.9146090036881907E-3</v>
      </c>
      <c r="L57" s="215">
        <f t="shared" si="22"/>
        <v>3.6818188522170633E-3</v>
      </c>
      <c r="M57" s="54">
        <f t="shared" si="23"/>
        <v>0.28989502028637448</v>
      </c>
      <c r="O57" s="238">
        <f t="shared" si="24"/>
        <v>14.014023457419684</v>
      </c>
      <c r="P57" s="239">
        <f t="shared" si="25"/>
        <v>10.653918401081977</v>
      </c>
      <c r="Q57" s="54">
        <f t="shared" si="26"/>
        <v>-0.23976733495181279</v>
      </c>
    </row>
    <row r="58" spans="1:17" ht="20.100000000000001" customHeight="1" x14ac:dyDescent="0.25">
      <c r="A58" s="8" t="s">
        <v>10</v>
      </c>
      <c r="C58" s="19">
        <v>1119.8200000000008</v>
      </c>
      <c r="D58" s="140">
        <v>452.88</v>
      </c>
      <c r="E58" s="214">
        <f t="shared" si="18"/>
        <v>8.8148865172507952E-3</v>
      </c>
      <c r="F58" s="215">
        <f t="shared" si="19"/>
        <v>3.2339430919417996E-3</v>
      </c>
      <c r="G58" s="52">
        <f t="shared" si="20"/>
        <v>-0.5955778607276172</v>
      </c>
      <c r="I58" s="19">
        <v>507.73300000000006</v>
      </c>
      <c r="J58" s="140">
        <v>309.03499999999997</v>
      </c>
      <c r="K58" s="214">
        <f t="shared" si="21"/>
        <v>1.346217613002944E-2</v>
      </c>
      <c r="L58" s="215">
        <f t="shared" si="22"/>
        <v>8.0244503536486284E-3</v>
      </c>
      <c r="M58" s="52">
        <f t="shared" si="23"/>
        <v>-0.39134348171184474</v>
      </c>
      <c r="O58" s="27">
        <f t="shared" si="24"/>
        <v>4.5340590452036906</v>
      </c>
      <c r="P58" s="143">
        <f t="shared" si="25"/>
        <v>6.8237723017134773</v>
      </c>
      <c r="Q58" s="52">
        <f t="shared" si="26"/>
        <v>0.50500296394065203</v>
      </c>
    </row>
    <row r="59" spans="1:17" ht="20.100000000000001" customHeight="1" thickBot="1" x14ac:dyDescent="0.3">
      <c r="A59" s="8" t="s">
        <v>11</v>
      </c>
      <c r="B59" s="10"/>
      <c r="C59" s="21">
        <v>1269.0599999999997</v>
      </c>
      <c r="D59" s="142">
        <v>987.66000000000008</v>
      </c>
      <c r="E59" s="220">
        <f t="shared" si="18"/>
        <v>9.9896589483866004E-3</v>
      </c>
      <c r="F59" s="221">
        <f t="shared" si="19"/>
        <v>7.0527208845328516E-3</v>
      </c>
      <c r="G59" s="55">
        <f t="shared" si="20"/>
        <v>-0.2217389248735282</v>
      </c>
      <c r="I59" s="21">
        <v>297.14499999999998</v>
      </c>
      <c r="J59" s="142">
        <v>191.83699999999999</v>
      </c>
      <c r="K59" s="220">
        <f t="shared" si="21"/>
        <v>7.8785864345189242E-3</v>
      </c>
      <c r="L59" s="221">
        <f t="shared" si="22"/>
        <v>4.9812690552619998E-3</v>
      </c>
      <c r="M59" s="55">
        <f t="shared" si="23"/>
        <v>-0.35439936731225496</v>
      </c>
      <c r="O59" s="240">
        <f t="shared" si="24"/>
        <v>2.3414574567002351</v>
      </c>
      <c r="P59" s="241">
        <f t="shared" si="25"/>
        <v>1.9423384565538746</v>
      </c>
      <c r="Q59" s="55">
        <f t="shared" si="26"/>
        <v>-0.17045750671414298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127037.37000000002</v>
      </c>
      <c r="D60" s="226">
        <f>D48+D49+D50+D53+D57+D58+D59</f>
        <v>140039.56999999998</v>
      </c>
      <c r="E60" s="222">
        <f>E48+E49+E50+E53+E57+E58+E59</f>
        <v>0.99999999999999989</v>
      </c>
      <c r="F60" s="223">
        <f>F48+F49+F50+F53+F57+F58+F59</f>
        <v>0.99999999999999989</v>
      </c>
      <c r="G60" s="55">
        <f t="shared" si="20"/>
        <v>0.10234941104338</v>
      </c>
      <c r="H60" s="1"/>
      <c r="I60" s="213">
        <f>I48+I49+I50+I53+I57+I58+I59</f>
        <v>37715.52199999999</v>
      </c>
      <c r="J60" s="226">
        <f>J48+J49+J50+J53+J57+J58+J59</f>
        <v>38511.671999999999</v>
      </c>
      <c r="K60" s="222">
        <f>K48+K49+K50+K53+K57+K58+K59</f>
        <v>1.0000000000000002</v>
      </c>
      <c r="L60" s="223">
        <f>L48+L49+L50+L53+L57+L58+L59</f>
        <v>0.99999999999999978</v>
      </c>
      <c r="M60" s="55">
        <f t="shared" si="23"/>
        <v>2.1109345908032481E-2</v>
      </c>
      <c r="N60" s="1"/>
      <c r="O60" s="24">
        <f t="shared" si="24"/>
        <v>2.9688525510249453</v>
      </c>
      <c r="P60" s="242">
        <f t="shared" si="25"/>
        <v>2.7500564304788999</v>
      </c>
      <c r="Q60" s="55">
        <f t="shared" si="26"/>
        <v>-7.3697200108678265E-2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K4:L4"/>
    <mergeCell ref="O4:P4"/>
    <mergeCell ref="K24:L24"/>
    <mergeCell ref="I5:J5"/>
    <mergeCell ref="K5:L5"/>
    <mergeCell ref="O5:P5"/>
    <mergeCell ref="O24:P24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34" t="s">
        <v>16</v>
      </c>
      <c r="B4" s="322"/>
      <c r="C4" s="322"/>
      <c r="D4" s="322"/>
      <c r="E4" s="349" t="s">
        <v>1</v>
      </c>
      <c r="F4" s="350"/>
      <c r="G4" s="347" t="s">
        <v>104</v>
      </c>
      <c r="H4" s="347"/>
      <c r="I4" s="130" t="s">
        <v>0</v>
      </c>
      <c r="K4" s="351" t="s">
        <v>19</v>
      </c>
      <c r="L4" s="347"/>
      <c r="M4" s="345" t="s">
        <v>104</v>
      </c>
      <c r="N4" s="346"/>
      <c r="O4" s="130" t="s">
        <v>0</v>
      </c>
      <c r="Q4" s="357" t="s">
        <v>22</v>
      </c>
      <c r="R4" s="347"/>
      <c r="S4" s="130" t="s">
        <v>0</v>
      </c>
    </row>
    <row r="5" spans="1:19" x14ac:dyDescent="0.25">
      <c r="A5" s="348"/>
      <c r="B5" s="323"/>
      <c r="C5" s="323"/>
      <c r="D5" s="323"/>
      <c r="E5" s="352" t="s">
        <v>147</v>
      </c>
      <c r="F5" s="353"/>
      <c r="G5" s="354" t="str">
        <f>E5</f>
        <v>jan-fev</v>
      </c>
      <c r="H5" s="354"/>
      <c r="I5" s="131" t="s">
        <v>153</v>
      </c>
      <c r="K5" s="355" t="str">
        <f>E5</f>
        <v>jan-fev</v>
      </c>
      <c r="L5" s="354"/>
      <c r="M5" s="356" t="str">
        <f>E5</f>
        <v>jan-fev</v>
      </c>
      <c r="N5" s="344"/>
      <c r="O5" s="131" t="str">
        <f>I5</f>
        <v>2024 /2023</v>
      </c>
      <c r="Q5" s="355" t="str">
        <f>E5</f>
        <v>jan-fev</v>
      </c>
      <c r="R5" s="353"/>
      <c r="S5" s="131" t="str">
        <f>O5</f>
        <v>2024 /2023</v>
      </c>
    </row>
    <row r="6" spans="1:19" ht="19.5" customHeight="1" thickBot="1" x14ac:dyDescent="0.3">
      <c r="A6" s="335"/>
      <c r="B6" s="358"/>
      <c r="C6" s="358"/>
      <c r="D6" s="358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204214.66999999998</v>
      </c>
      <c r="F7" s="145">
        <v>209930.71999999986</v>
      </c>
      <c r="G7" s="243">
        <f>E7/E15</f>
        <v>0.43693083657065784</v>
      </c>
      <c r="H7" s="244">
        <f>F7/F15</f>
        <v>0.44925644172955492</v>
      </c>
      <c r="I7" s="164">
        <f t="shared" ref="I7:I11" si="0">(F7-E7)/E7</f>
        <v>2.7990398535031161E-2</v>
      </c>
      <c r="J7" s="1"/>
      <c r="K7" s="17">
        <v>56302.597999999962</v>
      </c>
      <c r="L7" s="145">
        <v>61916.775000000009</v>
      </c>
      <c r="M7" s="243">
        <f>K7/K15</f>
        <v>0.43644953508370238</v>
      </c>
      <c r="N7" s="244">
        <f>L7/L15</f>
        <v>0.45785576780273912</v>
      </c>
      <c r="O7" s="164">
        <f t="shared" ref="O7:O18" si="1">(L7-K7)/K7</f>
        <v>9.9714350659272435E-2</v>
      </c>
      <c r="P7" s="1"/>
      <c r="Q7" s="187">
        <f t="shared" ref="Q7:Q18" si="2">(K7/E7)*10</f>
        <v>2.7570300409857906</v>
      </c>
      <c r="R7" s="188">
        <f t="shared" ref="R7:R18" si="3">(L7/F7)*10</f>
        <v>2.9493908752373188</v>
      </c>
      <c r="S7" s="55">
        <f>(R7-Q7)/Q7</f>
        <v>6.9771033101528532E-2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152819.09</v>
      </c>
      <c r="F8" s="181">
        <v>163613.81999999986</v>
      </c>
      <c r="G8" s="245">
        <f>E8/E7</f>
        <v>0.74832572018454901</v>
      </c>
      <c r="H8" s="246">
        <f>F8/F7</f>
        <v>0.77937054662604865</v>
      </c>
      <c r="I8" s="206">
        <f t="shared" si="0"/>
        <v>7.0637313702102703E-2</v>
      </c>
      <c r="K8" s="180">
        <v>50375.917999999961</v>
      </c>
      <c r="L8" s="181">
        <v>56222.381000000008</v>
      </c>
      <c r="M8" s="250">
        <f>K8/K7</f>
        <v>0.89473523051280857</v>
      </c>
      <c r="N8" s="246">
        <f>L8/L7</f>
        <v>0.90803148258287036</v>
      </c>
      <c r="O8" s="207">
        <f t="shared" si="1"/>
        <v>0.11605670391952067</v>
      </c>
      <c r="Q8" s="189">
        <f t="shared" si="2"/>
        <v>3.2964414328079013</v>
      </c>
      <c r="R8" s="190">
        <f t="shared" si="3"/>
        <v>3.4362855778319985</v>
      </c>
      <c r="S8" s="182">
        <f t="shared" ref="S8:S18" si="4">(R8-Q8)/Q8</f>
        <v>4.2422760384060072E-2</v>
      </c>
    </row>
    <row r="9" spans="1:19" ht="24" customHeight="1" x14ac:dyDescent="0.25">
      <c r="A9" s="8"/>
      <c r="B9" t="s">
        <v>37</v>
      </c>
      <c r="E9" s="19">
        <v>28229.599999999999</v>
      </c>
      <c r="F9" s="140">
        <v>27042.07</v>
      </c>
      <c r="G9" s="247">
        <f>E9/E7</f>
        <v>0.13823492700108175</v>
      </c>
      <c r="H9" s="215">
        <f>F9/F7</f>
        <v>0.12881425834199026</v>
      </c>
      <c r="I9" s="182">
        <f t="shared" ref="I9:I10" si="5">(F9-E9)/E9</f>
        <v>-4.2066837645591819E-2</v>
      </c>
      <c r="K9" s="19">
        <v>4037.8419999999996</v>
      </c>
      <c r="L9" s="140">
        <v>3950.253999999999</v>
      </c>
      <c r="M9" s="247">
        <f>K9/K7</f>
        <v>7.1716797153836526E-2</v>
      </c>
      <c r="N9" s="215">
        <f>L9/L7</f>
        <v>6.3799414617444122E-2</v>
      </c>
      <c r="O9" s="182">
        <f t="shared" si="1"/>
        <v>-2.1691784869244675E-2</v>
      </c>
      <c r="Q9" s="189">
        <f t="shared" si="2"/>
        <v>1.4303574970952475</v>
      </c>
      <c r="R9" s="190">
        <f t="shared" si="3"/>
        <v>1.4607809239455407</v>
      </c>
      <c r="S9" s="182">
        <f t="shared" si="4"/>
        <v>2.1269806263173173E-2</v>
      </c>
    </row>
    <row r="10" spans="1:19" ht="24" customHeight="1" thickBot="1" x14ac:dyDescent="0.3">
      <c r="A10" s="8"/>
      <c r="B10" t="s">
        <v>36</v>
      </c>
      <c r="E10" s="19">
        <v>23165.979999999996</v>
      </c>
      <c r="F10" s="140">
        <v>19274.830000000002</v>
      </c>
      <c r="G10" s="247">
        <f>E10/E7</f>
        <v>0.1134393528143693</v>
      </c>
      <c r="H10" s="215">
        <f>F10/F7</f>
        <v>9.1815195031961089E-2</v>
      </c>
      <c r="I10" s="186">
        <f t="shared" si="5"/>
        <v>-0.16796828798090971</v>
      </c>
      <c r="K10" s="19">
        <v>1888.8380000000006</v>
      </c>
      <c r="L10" s="140">
        <v>1744.1400000000006</v>
      </c>
      <c r="M10" s="247">
        <f>K10/K7</f>
        <v>3.3547972333354881E-2</v>
      </c>
      <c r="N10" s="215">
        <f>L10/L7</f>
        <v>2.8169102799685552E-2</v>
      </c>
      <c r="O10" s="209">
        <f t="shared" si="1"/>
        <v>-7.6606887409084334E-2</v>
      </c>
      <c r="Q10" s="189">
        <f t="shared" si="2"/>
        <v>0.81534992260202288</v>
      </c>
      <c r="R10" s="190">
        <f t="shared" si="3"/>
        <v>0.90487957611039904</v>
      </c>
      <c r="S10" s="182">
        <f t="shared" si="4"/>
        <v>0.10980519041770501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263169.75999999989</v>
      </c>
      <c r="F11" s="145">
        <v>257354.10999999987</v>
      </c>
      <c r="G11" s="243">
        <f>E11/E15</f>
        <v>0.56306916342934232</v>
      </c>
      <c r="H11" s="244">
        <f>F11/F15</f>
        <v>0.55074355827044508</v>
      </c>
      <c r="I11" s="164">
        <f t="shared" si="0"/>
        <v>-2.2098473624021338E-2</v>
      </c>
      <c r="J11" s="1"/>
      <c r="K11" s="17">
        <v>72698.794999999998</v>
      </c>
      <c r="L11" s="145">
        <v>73315.277000000118</v>
      </c>
      <c r="M11" s="243">
        <f>K11/K15</f>
        <v>0.56355046491629757</v>
      </c>
      <c r="N11" s="244">
        <f>L11/L15</f>
        <v>0.54214423219726071</v>
      </c>
      <c r="O11" s="164">
        <f t="shared" si="1"/>
        <v>8.4799479826332749E-3</v>
      </c>
      <c r="Q11" s="191">
        <f t="shared" si="2"/>
        <v>2.7624296575716007</v>
      </c>
      <c r="R11" s="192">
        <f t="shared" si="3"/>
        <v>2.8488092535223219</v>
      </c>
      <c r="S11" s="57">
        <f t="shared" si="4"/>
        <v>3.1269428241896248E-2</v>
      </c>
    </row>
    <row r="12" spans="1:19" s="3" customFormat="1" ht="24" customHeight="1" x14ac:dyDescent="0.25">
      <c r="A12" s="46"/>
      <c r="B12" s="3" t="s">
        <v>33</v>
      </c>
      <c r="E12" s="31">
        <v>181055.90999999989</v>
      </c>
      <c r="F12" s="141">
        <v>198582.78999999989</v>
      </c>
      <c r="G12" s="247">
        <f>E12/E11</f>
        <v>0.68798143829291014</v>
      </c>
      <c r="H12" s="215">
        <f>F12/F11</f>
        <v>0.77163247946574465</v>
      </c>
      <c r="I12" s="206">
        <f t="shared" ref="I12:I18" si="6">(F12-E12)/E12</f>
        <v>9.6803688982038838E-2</v>
      </c>
      <c r="K12" s="31">
        <v>63662.207000000002</v>
      </c>
      <c r="L12" s="141">
        <v>67246.917000000118</v>
      </c>
      <c r="M12" s="247">
        <f>K12/K11</f>
        <v>0.87569824231612092</v>
      </c>
      <c r="N12" s="215">
        <f>L12/L11</f>
        <v>0.91722925632539054</v>
      </c>
      <c r="O12" s="206">
        <f t="shared" si="1"/>
        <v>5.6308289783295065E-2</v>
      </c>
      <c r="Q12" s="189">
        <f t="shared" si="2"/>
        <v>3.5161628802948242</v>
      </c>
      <c r="R12" s="190">
        <f t="shared" si="3"/>
        <v>3.3863416361508545</v>
      </c>
      <c r="S12" s="182">
        <f t="shared" si="4"/>
        <v>-3.6921282819834665E-2</v>
      </c>
    </row>
    <row r="13" spans="1:19" ht="24" customHeight="1" x14ac:dyDescent="0.25">
      <c r="A13" s="8"/>
      <c r="B13" s="3" t="s">
        <v>37</v>
      </c>
      <c r="D13" s="3"/>
      <c r="E13" s="19">
        <v>22303.770000000004</v>
      </c>
      <c r="F13" s="140">
        <v>20383.03999999999</v>
      </c>
      <c r="G13" s="247">
        <f>E13/E11</f>
        <v>8.4750504769241009E-2</v>
      </c>
      <c r="H13" s="215">
        <f>F13/F11</f>
        <v>7.9202310000022924E-2</v>
      </c>
      <c r="I13" s="182">
        <f t="shared" ref="I13:I14" si="7">(F13-E13)/E13</f>
        <v>-8.6116831369764557E-2</v>
      </c>
      <c r="K13" s="19">
        <v>2733.9549999999986</v>
      </c>
      <c r="L13" s="140">
        <v>2509.0540000000005</v>
      </c>
      <c r="M13" s="247">
        <f>K13/K11</f>
        <v>3.7606606822025025E-2</v>
      </c>
      <c r="N13" s="215">
        <f>L13/L11</f>
        <v>3.422279915821632E-2</v>
      </c>
      <c r="O13" s="182">
        <f t="shared" si="1"/>
        <v>-8.226214403675193E-2</v>
      </c>
      <c r="Q13" s="189">
        <f t="shared" si="2"/>
        <v>1.2257815606957918</v>
      </c>
      <c r="R13" s="190">
        <f t="shared" si="3"/>
        <v>1.2309518109173125</v>
      </c>
      <c r="S13" s="182">
        <f t="shared" si="4"/>
        <v>4.2179213550789085E-3</v>
      </c>
    </row>
    <row r="14" spans="1:19" ht="24" customHeight="1" thickBot="1" x14ac:dyDescent="0.3">
      <c r="A14" s="8"/>
      <c r="B14" t="s">
        <v>36</v>
      </c>
      <c r="E14" s="19">
        <v>59810.079999999987</v>
      </c>
      <c r="F14" s="140">
        <v>38388.279999999984</v>
      </c>
      <c r="G14" s="247">
        <f>E14/E11</f>
        <v>0.22726805693784882</v>
      </c>
      <c r="H14" s="215">
        <f>F14/F11</f>
        <v>0.1491652105342324</v>
      </c>
      <c r="I14" s="186">
        <f t="shared" si="7"/>
        <v>-0.35816370752221044</v>
      </c>
      <c r="K14" s="19">
        <v>6302.6330000000007</v>
      </c>
      <c r="L14" s="140">
        <v>3559.3060000000005</v>
      </c>
      <c r="M14" s="247">
        <f>K14/K11</f>
        <v>8.6695150861854045E-2</v>
      </c>
      <c r="N14" s="215">
        <f>L14/L11</f>
        <v>4.8547944516393146E-2</v>
      </c>
      <c r="O14" s="209">
        <f t="shared" si="1"/>
        <v>-0.4352668162655195</v>
      </c>
      <c r="Q14" s="189">
        <f t="shared" si="2"/>
        <v>1.0537743805057613</v>
      </c>
      <c r="R14" s="190">
        <f t="shared" si="3"/>
        <v>0.92718558893495673</v>
      </c>
      <c r="S14" s="182">
        <f t="shared" si="4"/>
        <v>-0.12012893263740958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467384.42999999982</v>
      </c>
      <c r="F15" s="145">
        <v>467284.82999999973</v>
      </c>
      <c r="G15" s="243">
        <f>G7+G11</f>
        <v>1.0000000000000002</v>
      </c>
      <c r="H15" s="244">
        <f>H7+H11</f>
        <v>1</v>
      </c>
      <c r="I15" s="164">
        <f t="shared" si="6"/>
        <v>-2.1310080868567482E-4</v>
      </c>
      <c r="J15" s="1"/>
      <c r="K15" s="17">
        <v>129001.39299999997</v>
      </c>
      <c r="L15" s="145">
        <v>135232.05200000014</v>
      </c>
      <c r="M15" s="243">
        <f>M7+M11</f>
        <v>1</v>
      </c>
      <c r="N15" s="244">
        <f>N7+N11</f>
        <v>0.99999999999999978</v>
      </c>
      <c r="O15" s="164">
        <f t="shared" si="1"/>
        <v>4.8299160614491785E-2</v>
      </c>
      <c r="Q15" s="191">
        <f t="shared" si="2"/>
        <v>2.760070398579602</v>
      </c>
      <c r="R15" s="192">
        <f t="shared" si="3"/>
        <v>2.8939961949973898</v>
      </c>
      <c r="S15" s="57">
        <f t="shared" si="4"/>
        <v>4.8522601628824102E-2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333874.99999999988</v>
      </c>
      <c r="F16" s="181">
        <f t="shared" ref="F16:F17" si="8">F8+F12</f>
        <v>362196.60999999975</v>
      </c>
      <c r="G16" s="245">
        <f>E16/E15</f>
        <v>0.71434771586207957</v>
      </c>
      <c r="H16" s="246">
        <f>F16/F15</f>
        <v>0.77510885598404722</v>
      </c>
      <c r="I16" s="207">
        <f t="shared" si="6"/>
        <v>8.4826986147509928E-2</v>
      </c>
      <c r="J16" s="3"/>
      <c r="K16" s="180">
        <f t="shared" ref="K16:L18" si="9">K8+K12</f>
        <v>114038.12499999997</v>
      </c>
      <c r="L16" s="181">
        <f t="shared" si="9"/>
        <v>123469.29800000013</v>
      </c>
      <c r="M16" s="250">
        <f>K16/K15</f>
        <v>0.88400692696395922</v>
      </c>
      <c r="N16" s="246">
        <f>L16/L15</f>
        <v>0.91301800256643295</v>
      </c>
      <c r="O16" s="207">
        <f t="shared" si="1"/>
        <v>8.2701929727449983E-2</v>
      </c>
      <c r="P16" s="3"/>
      <c r="Q16" s="189">
        <f t="shared" si="2"/>
        <v>3.4155934107076003</v>
      </c>
      <c r="R16" s="190">
        <f t="shared" si="3"/>
        <v>3.4089026399225606</v>
      </c>
      <c r="S16" s="182">
        <f t="shared" si="4"/>
        <v>-1.9588897097835619E-3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50533.37</v>
      </c>
      <c r="F17" s="140">
        <f t="shared" si="8"/>
        <v>47425.109999999986</v>
      </c>
      <c r="G17" s="248">
        <f>E17/E15</f>
        <v>0.10811949811849748</v>
      </c>
      <c r="H17" s="215">
        <f>F17/F15</f>
        <v>0.10149079737940565</v>
      </c>
      <c r="I17" s="182">
        <f t="shared" si="6"/>
        <v>-6.1509058271791817E-2</v>
      </c>
      <c r="K17" s="19">
        <f t="shared" si="9"/>
        <v>6771.7969999999987</v>
      </c>
      <c r="L17" s="140">
        <f t="shared" si="9"/>
        <v>6459.3079999999991</v>
      </c>
      <c r="M17" s="247">
        <f>K17/K15</f>
        <v>5.2493983533960759E-2</v>
      </c>
      <c r="N17" s="215">
        <f>L17/L15</f>
        <v>4.776462313830742E-2</v>
      </c>
      <c r="O17" s="182">
        <f t="shared" si="1"/>
        <v>-4.6145653805038697E-2</v>
      </c>
      <c r="Q17" s="189">
        <f t="shared" si="2"/>
        <v>1.3400643970508987</v>
      </c>
      <c r="R17" s="190">
        <f t="shared" si="3"/>
        <v>1.362001690665557</v>
      </c>
      <c r="S17" s="182">
        <f t="shared" si="4"/>
        <v>1.6370327920759622E-2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82976.059999999983</v>
      </c>
      <c r="F18" s="142">
        <f>F10+F14</f>
        <v>57663.109999999986</v>
      </c>
      <c r="G18" s="249">
        <f>E18/E15</f>
        <v>0.17753278601942307</v>
      </c>
      <c r="H18" s="221">
        <f>F18/F15</f>
        <v>0.12340034663654718</v>
      </c>
      <c r="I18" s="208">
        <f t="shared" si="6"/>
        <v>-0.30506329174945163</v>
      </c>
      <c r="K18" s="21">
        <f t="shared" si="9"/>
        <v>8191.4710000000014</v>
      </c>
      <c r="L18" s="142">
        <f t="shared" si="9"/>
        <v>5303.4460000000008</v>
      </c>
      <c r="M18" s="249">
        <f>K18/K15</f>
        <v>6.3499089502080053E-2</v>
      </c>
      <c r="N18" s="221">
        <f>L18/L15</f>
        <v>3.9217374295259497E-2</v>
      </c>
      <c r="O18" s="208">
        <f t="shared" si="1"/>
        <v>-0.35256488120387658</v>
      </c>
      <c r="Q18" s="193">
        <f t="shared" si="2"/>
        <v>0.98720896123532531</v>
      </c>
      <c r="R18" s="194">
        <f t="shared" si="3"/>
        <v>0.91972944227253828</v>
      </c>
      <c r="S18" s="186">
        <f t="shared" si="4"/>
        <v>-6.8353835522671727E-2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155</v>
      </c>
      <c r="B1" s="4"/>
    </row>
    <row r="3" spans="1:19" ht="15.75" thickBot="1" x14ac:dyDescent="0.3"/>
    <row r="4" spans="1:19" x14ac:dyDescent="0.25">
      <c r="A4" s="334" t="s">
        <v>16</v>
      </c>
      <c r="B4" s="322"/>
      <c r="C4" s="322"/>
      <c r="D4" s="322"/>
      <c r="E4" s="349" t="s">
        <v>1</v>
      </c>
      <c r="F4" s="350"/>
      <c r="G4" s="347" t="s">
        <v>104</v>
      </c>
      <c r="H4" s="347"/>
      <c r="I4" s="130" t="s">
        <v>0</v>
      </c>
      <c r="K4" s="351" t="s">
        <v>19</v>
      </c>
      <c r="L4" s="347"/>
      <c r="M4" s="345" t="s">
        <v>13</v>
      </c>
      <c r="N4" s="346"/>
      <c r="O4" s="130" t="s">
        <v>0</v>
      </c>
      <c r="Q4" s="357" t="s">
        <v>22</v>
      </c>
      <c r="R4" s="347"/>
      <c r="S4" s="130" t="s">
        <v>0</v>
      </c>
    </row>
    <row r="5" spans="1:19" x14ac:dyDescent="0.25">
      <c r="A5" s="348"/>
      <c r="B5" s="323"/>
      <c r="C5" s="323"/>
      <c r="D5" s="323"/>
      <c r="E5" s="352" t="s">
        <v>57</v>
      </c>
      <c r="F5" s="353"/>
      <c r="G5" s="354" t="str">
        <f>E5</f>
        <v>fev</v>
      </c>
      <c r="H5" s="354"/>
      <c r="I5" s="131" t="s">
        <v>153</v>
      </c>
      <c r="K5" s="355" t="str">
        <f>E5</f>
        <v>fev</v>
      </c>
      <c r="L5" s="354"/>
      <c r="M5" s="356" t="str">
        <f>E5</f>
        <v>fev</v>
      </c>
      <c r="N5" s="344"/>
      <c r="O5" s="131" t="str">
        <f>I5</f>
        <v>2024 /2023</v>
      </c>
      <c r="Q5" s="355" t="str">
        <f>E5</f>
        <v>fev</v>
      </c>
      <c r="R5" s="353"/>
      <c r="S5" s="131" t="str">
        <f>O5</f>
        <v>2024 /2023</v>
      </c>
    </row>
    <row r="6" spans="1:19" ht="19.5" customHeight="1" thickBot="1" x14ac:dyDescent="0.3">
      <c r="A6" s="335"/>
      <c r="B6" s="358"/>
      <c r="C6" s="358"/>
      <c r="D6" s="358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102309.94000000003</v>
      </c>
      <c r="F7" s="145">
        <v>112460.4099999999</v>
      </c>
      <c r="G7" s="243">
        <f>E7/E15</f>
        <v>0.44609173746140751</v>
      </c>
      <c r="H7" s="244">
        <f>F7/F15</f>
        <v>0.44538779765447895</v>
      </c>
      <c r="I7" s="164">
        <f t="shared" ref="I7:I18" si="0">(F7-E7)/E7</f>
        <v>9.9212940599905222E-2</v>
      </c>
      <c r="J7" s="1"/>
      <c r="K7" s="17">
        <v>28250.444000000025</v>
      </c>
      <c r="L7" s="145">
        <v>32332.137999999988</v>
      </c>
      <c r="M7" s="243">
        <f>K7/K15</f>
        <v>0.42825786861061088</v>
      </c>
      <c r="N7" s="244">
        <f>L7/L15</f>
        <v>0.45638621073598368</v>
      </c>
      <c r="O7" s="164">
        <f t="shared" ref="O7:O18" si="1">(L7-K7)/K7</f>
        <v>0.14448247255865995</v>
      </c>
      <c r="P7" s="1"/>
      <c r="Q7" s="187">
        <f t="shared" ref="Q7:R18" si="2">(K7/E7)*10</f>
        <v>2.761260929289961</v>
      </c>
      <c r="R7" s="188">
        <f t="shared" si="2"/>
        <v>2.8749795594734193</v>
      </c>
      <c r="S7" s="55">
        <f>(R7-Q7)/Q7</f>
        <v>4.1183587171061103E-2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77678.47000000003</v>
      </c>
      <c r="F8" s="181">
        <v>85037.489999999903</v>
      </c>
      <c r="G8" s="245">
        <f>E8/E7</f>
        <v>0.75924656001166657</v>
      </c>
      <c r="H8" s="246">
        <f>F8/F7</f>
        <v>0.75615489931078839</v>
      </c>
      <c r="I8" s="206">
        <f t="shared" si="0"/>
        <v>9.4736932897878531E-2</v>
      </c>
      <c r="K8" s="180">
        <v>25531.928000000025</v>
      </c>
      <c r="L8" s="181">
        <v>29121.619999999988</v>
      </c>
      <c r="M8" s="250">
        <f>K8/K7</f>
        <v>0.90377085754829212</v>
      </c>
      <c r="N8" s="246">
        <f>L8/L7</f>
        <v>0.90070195790949548</v>
      </c>
      <c r="O8" s="207">
        <f t="shared" si="1"/>
        <v>0.14059619782728353</v>
      </c>
      <c r="Q8" s="189">
        <f t="shared" si="2"/>
        <v>3.2868731837792398</v>
      </c>
      <c r="R8" s="190">
        <f t="shared" si="2"/>
        <v>3.4245625076657396</v>
      </c>
      <c r="S8" s="182">
        <f t="shared" ref="S8:S18" si="3">(R8-Q8)/Q8</f>
        <v>4.18906712209033E-2</v>
      </c>
    </row>
    <row r="9" spans="1:19" ht="24" customHeight="1" x14ac:dyDescent="0.25">
      <c r="A9" s="8"/>
      <c r="B9" t="s">
        <v>37</v>
      </c>
      <c r="E9" s="19">
        <v>13369.089999999998</v>
      </c>
      <c r="F9" s="140">
        <v>15581.120000000003</v>
      </c>
      <c r="G9" s="247">
        <f>E9/E7</f>
        <v>0.13067244492568361</v>
      </c>
      <c r="H9" s="215">
        <f>F9/F7</f>
        <v>0.13854760088461368</v>
      </c>
      <c r="I9" s="182">
        <f t="shared" si="0"/>
        <v>0.16545853158292784</v>
      </c>
      <c r="K9" s="19">
        <v>1877.816</v>
      </c>
      <c r="L9" s="140">
        <v>2245.3709999999992</v>
      </c>
      <c r="M9" s="247">
        <f>K9/K7</f>
        <v>6.6470318130221182E-2</v>
      </c>
      <c r="N9" s="215">
        <f>L9/L7</f>
        <v>6.9447031309837912E-2</v>
      </c>
      <c r="O9" s="182">
        <f t="shared" si="1"/>
        <v>0.19573536491328178</v>
      </c>
      <c r="Q9" s="189">
        <f t="shared" si="2"/>
        <v>1.4045952267506618</v>
      </c>
      <c r="R9" s="190">
        <f t="shared" si="2"/>
        <v>1.441084466328479</v>
      </c>
      <c r="S9" s="182">
        <f t="shared" si="3"/>
        <v>2.5978473287446648E-2</v>
      </c>
    </row>
    <row r="10" spans="1:19" ht="24" customHeight="1" thickBot="1" x14ac:dyDescent="0.3">
      <c r="A10" s="8"/>
      <c r="B10" t="s">
        <v>36</v>
      </c>
      <c r="E10" s="19">
        <v>11262.38</v>
      </c>
      <c r="F10" s="140">
        <v>11841.8</v>
      </c>
      <c r="G10" s="247">
        <f>E10/E7</f>
        <v>0.11008099506264979</v>
      </c>
      <c r="H10" s="215">
        <f>F10/F7</f>
        <v>0.10529749980459799</v>
      </c>
      <c r="I10" s="186">
        <f t="shared" si="0"/>
        <v>5.1447385010983476E-2</v>
      </c>
      <c r="K10" s="19">
        <v>840.69999999999982</v>
      </c>
      <c r="L10" s="140">
        <v>965.14700000000005</v>
      </c>
      <c r="M10" s="247">
        <f>K10/K7</f>
        <v>2.9758824321486736E-2</v>
      </c>
      <c r="N10" s="215">
        <f>L10/L7</f>
        <v>2.9851010780666605E-2</v>
      </c>
      <c r="O10" s="209">
        <f t="shared" si="1"/>
        <v>0.14802783394790087</v>
      </c>
      <c r="Q10" s="189">
        <f t="shared" si="2"/>
        <v>0.74646744293834866</v>
      </c>
      <c r="R10" s="190">
        <f t="shared" si="2"/>
        <v>0.8150340319883802</v>
      </c>
      <c r="S10" s="182">
        <f t="shared" si="3"/>
        <v>9.1854761649255906E-2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127037.36999999997</v>
      </c>
      <c r="F11" s="145">
        <v>140039.56999999992</v>
      </c>
      <c r="G11" s="243">
        <f>E11/E15</f>
        <v>0.5539082625385926</v>
      </c>
      <c r="H11" s="244">
        <f>F11/F15</f>
        <v>0.554612202345521</v>
      </c>
      <c r="I11" s="164">
        <f t="shared" si="0"/>
        <v>0.10234941104338005</v>
      </c>
      <c r="J11" s="1"/>
      <c r="K11" s="17">
        <v>37715.521999999975</v>
      </c>
      <c r="L11" s="145">
        <v>38511.671999999999</v>
      </c>
      <c r="M11" s="243">
        <f>K11/K15</f>
        <v>0.57174213138938912</v>
      </c>
      <c r="N11" s="244">
        <f>L11/L15</f>
        <v>0.54361378926401616</v>
      </c>
      <c r="O11" s="164">
        <f t="shared" si="1"/>
        <v>2.1109345908032873E-2</v>
      </c>
      <c r="Q11" s="191">
        <f t="shared" si="2"/>
        <v>2.9688525510249453</v>
      </c>
      <c r="R11" s="192">
        <f t="shared" si="2"/>
        <v>2.7500564304789012</v>
      </c>
      <c r="S11" s="57">
        <f t="shared" si="3"/>
        <v>-7.3697200108677821E-2</v>
      </c>
    </row>
    <row r="12" spans="1:19" s="3" customFormat="1" ht="24" customHeight="1" x14ac:dyDescent="0.25">
      <c r="A12" s="46"/>
      <c r="B12" s="3" t="s">
        <v>33</v>
      </c>
      <c r="E12" s="31">
        <v>88899.919999999969</v>
      </c>
      <c r="F12" s="141">
        <v>104846.93999999994</v>
      </c>
      <c r="G12" s="247">
        <f>E12/E11</f>
        <v>0.69979345447721397</v>
      </c>
      <c r="H12" s="215">
        <f>F12/F11</f>
        <v>0.7486951009632492</v>
      </c>
      <c r="I12" s="206">
        <f t="shared" si="0"/>
        <v>0.17938171372932596</v>
      </c>
      <c r="K12" s="31">
        <v>33435.856999999975</v>
      </c>
      <c r="L12" s="141">
        <v>35100.506999999998</v>
      </c>
      <c r="M12" s="247">
        <f>K12/K11</f>
        <v>0.88652775374552673</v>
      </c>
      <c r="N12" s="215">
        <f>L12/L11</f>
        <v>0.91142516481756486</v>
      </c>
      <c r="O12" s="206">
        <f t="shared" si="1"/>
        <v>4.9786371559132597E-2</v>
      </c>
      <c r="Q12" s="189">
        <f t="shared" si="2"/>
        <v>3.7610671640649378</v>
      </c>
      <c r="R12" s="190">
        <f t="shared" si="2"/>
        <v>3.347785543383528</v>
      </c>
      <c r="S12" s="182">
        <f t="shared" si="3"/>
        <v>-0.10988413730818294</v>
      </c>
    </row>
    <row r="13" spans="1:19" ht="24" customHeight="1" x14ac:dyDescent="0.25">
      <c r="A13" s="8"/>
      <c r="B13" s="3" t="s">
        <v>37</v>
      </c>
      <c r="D13" s="3"/>
      <c r="E13" s="19">
        <v>11639.8</v>
      </c>
      <c r="F13" s="140">
        <v>10900.489999999994</v>
      </c>
      <c r="G13" s="247">
        <f>E13/E11</f>
        <v>9.1625007665067398E-2</v>
      </c>
      <c r="H13" s="215">
        <f>F13/F11</f>
        <v>7.7838642320881168E-2</v>
      </c>
      <c r="I13" s="182">
        <f t="shared" si="0"/>
        <v>-6.351569614598232E-2</v>
      </c>
      <c r="K13" s="19">
        <v>1553.9519999999998</v>
      </c>
      <c r="L13" s="140">
        <v>1272.4180000000001</v>
      </c>
      <c r="M13" s="247">
        <f>K13/K11</f>
        <v>4.1201922115780359E-2</v>
      </c>
      <c r="N13" s="215">
        <f>L13/L11</f>
        <v>3.3039801543802101E-2</v>
      </c>
      <c r="O13" s="182">
        <f t="shared" si="1"/>
        <v>-0.18117290624163404</v>
      </c>
      <c r="Q13" s="189">
        <f t="shared" si="2"/>
        <v>1.3350332479939517</v>
      </c>
      <c r="R13" s="190">
        <f t="shared" si="2"/>
        <v>1.1673034881918158</v>
      </c>
      <c r="S13" s="182">
        <f t="shared" si="3"/>
        <v>-0.1256371405387619</v>
      </c>
    </row>
    <row r="14" spans="1:19" ht="24" customHeight="1" thickBot="1" x14ac:dyDescent="0.3">
      <c r="A14" s="8"/>
      <c r="B14" t="s">
        <v>36</v>
      </c>
      <c r="E14" s="19">
        <v>26497.649999999998</v>
      </c>
      <c r="F14" s="140">
        <v>24292.139999999992</v>
      </c>
      <c r="G14" s="247">
        <f>E14/E11</f>
        <v>0.2085815378577186</v>
      </c>
      <c r="H14" s="215">
        <f>F14/F11</f>
        <v>0.17346625671586971</v>
      </c>
      <c r="I14" s="186">
        <f t="shared" si="0"/>
        <v>-8.3234173596526712E-2</v>
      </c>
      <c r="K14" s="19">
        <v>2725.7130000000011</v>
      </c>
      <c r="L14" s="140">
        <v>2138.7470000000003</v>
      </c>
      <c r="M14" s="247">
        <f>K14/K11</f>
        <v>7.2270324138692887E-2</v>
      </c>
      <c r="N14" s="215">
        <f>L14/L11</f>
        <v>5.5535033638632991E-2</v>
      </c>
      <c r="O14" s="209">
        <f t="shared" si="1"/>
        <v>-0.21534402191279881</v>
      </c>
      <c r="Q14" s="189">
        <f t="shared" si="2"/>
        <v>1.0286621643806155</v>
      </c>
      <c r="R14" s="190">
        <f t="shared" si="2"/>
        <v>0.88042757863243049</v>
      </c>
      <c r="S14" s="182">
        <f t="shared" si="3"/>
        <v>-0.14410424615689155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229347.30999999997</v>
      </c>
      <c r="F15" s="145">
        <v>252499.97999999984</v>
      </c>
      <c r="G15" s="243">
        <f>G7+G11</f>
        <v>1</v>
      </c>
      <c r="H15" s="244">
        <f>H7+H11</f>
        <v>1</v>
      </c>
      <c r="I15" s="164">
        <f t="shared" si="0"/>
        <v>0.10095025749375421</v>
      </c>
      <c r="J15" s="1"/>
      <c r="K15" s="17">
        <v>65965.966</v>
      </c>
      <c r="L15" s="145">
        <v>70843.81</v>
      </c>
      <c r="M15" s="243">
        <f>M7+M11</f>
        <v>1</v>
      </c>
      <c r="N15" s="244">
        <f>N7+N11</f>
        <v>0.99999999999999978</v>
      </c>
      <c r="O15" s="164">
        <f t="shared" si="1"/>
        <v>7.3944858171257538E-2</v>
      </c>
      <c r="Q15" s="191">
        <f t="shared" si="2"/>
        <v>2.8762476438027553</v>
      </c>
      <c r="R15" s="192">
        <f t="shared" si="2"/>
        <v>2.8056956677778766</v>
      </c>
      <c r="S15" s="57">
        <f t="shared" si="3"/>
        <v>-2.4529172992767856E-2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166578.39000000001</v>
      </c>
      <c r="F16" s="181">
        <f t="shared" ref="F16:F17" si="4">F8+F12</f>
        <v>189884.42999999985</v>
      </c>
      <c r="G16" s="245">
        <f>E16/E15</f>
        <v>0.72631499362255458</v>
      </c>
      <c r="H16" s="246">
        <f>F16/F15</f>
        <v>0.75201760412020613</v>
      </c>
      <c r="I16" s="207">
        <f t="shared" si="0"/>
        <v>0.13991034491328577</v>
      </c>
      <c r="J16" s="3"/>
      <c r="K16" s="180">
        <f t="shared" ref="K16:L18" si="5">K8+K12</f>
        <v>58967.785000000003</v>
      </c>
      <c r="L16" s="181">
        <f t="shared" si="5"/>
        <v>64222.126999999986</v>
      </c>
      <c r="M16" s="250">
        <f>K16/K15</f>
        <v>0.89391224862833063</v>
      </c>
      <c r="N16" s="246">
        <f>L16/L15</f>
        <v>0.90653124104985305</v>
      </c>
      <c r="O16" s="207">
        <f t="shared" si="1"/>
        <v>8.910529707025594E-2</v>
      </c>
      <c r="P16" s="3"/>
      <c r="Q16" s="189">
        <f t="shared" si="2"/>
        <v>3.5399420657145262</v>
      </c>
      <c r="R16" s="190">
        <f t="shared" si="2"/>
        <v>3.3821691962842895</v>
      </c>
      <c r="S16" s="182">
        <f t="shared" si="3"/>
        <v>-4.4569336588391531E-2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25008.89</v>
      </c>
      <c r="F17" s="140">
        <f t="shared" si="4"/>
        <v>26481.609999999997</v>
      </c>
      <c r="G17" s="248">
        <f>E17/E15</f>
        <v>0.109043746796071</v>
      </c>
      <c r="H17" s="215">
        <f>F17/F15</f>
        <v>0.104877671673479</v>
      </c>
      <c r="I17" s="182">
        <f t="shared" si="0"/>
        <v>5.8887859477169818E-2</v>
      </c>
      <c r="K17" s="19">
        <f t="shared" si="5"/>
        <v>3431.768</v>
      </c>
      <c r="L17" s="140">
        <f t="shared" si="5"/>
        <v>3517.7889999999993</v>
      </c>
      <c r="M17" s="247">
        <f>K17/K15</f>
        <v>5.2023311536133647E-2</v>
      </c>
      <c r="N17" s="215">
        <f>L17/L15</f>
        <v>4.9655559180117492E-2</v>
      </c>
      <c r="O17" s="182">
        <f t="shared" si="1"/>
        <v>2.5066088383596814E-2</v>
      </c>
      <c r="Q17" s="189">
        <f t="shared" si="2"/>
        <v>1.3722192388386689</v>
      </c>
      <c r="R17" s="190">
        <f t="shared" si="2"/>
        <v>1.3283893992850131</v>
      </c>
      <c r="S17" s="182">
        <f t="shared" si="3"/>
        <v>-3.1940843207204792E-2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37760.03</v>
      </c>
      <c r="F18" s="142">
        <f>F10+F14</f>
        <v>36133.939999999988</v>
      </c>
      <c r="G18" s="249">
        <f>E18/E15</f>
        <v>0.16464125958137465</v>
      </c>
      <c r="H18" s="221">
        <f>F18/F15</f>
        <v>0.14310472420631484</v>
      </c>
      <c r="I18" s="208">
        <f t="shared" si="0"/>
        <v>-4.3063789938726511E-2</v>
      </c>
      <c r="K18" s="21">
        <f t="shared" si="5"/>
        <v>3566.4130000000009</v>
      </c>
      <c r="L18" s="142">
        <f t="shared" si="5"/>
        <v>3103.8940000000002</v>
      </c>
      <c r="M18" s="249">
        <f>K18/K15</f>
        <v>5.4064439835535813E-2</v>
      </c>
      <c r="N18" s="221">
        <f>L18/L15</f>
        <v>4.3813199770029315E-2</v>
      </c>
      <c r="O18" s="208">
        <f t="shared" si="1"/>
        <v>-0.12968744786428285</v>
      </c>
      <c r="Q18" s="193">
        <f t="shared" si="2"/>
        <v>0.94449421782768739</v>
      </c>
      <c r="R18" s="194">
        <f t="shared" si="2"/>
        <v>0.8589968323410071</v>
      </c>
      <c r="S18" s="186">
        <f t="shared" si="3"/>
        <v>-9.0521872842506221E-2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2024-04-15T09:54:16Z</dcterms:modified>
</cp:coreProperties>
</file>